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homp\Downloads\"/>
    </mc:Choice>
  </mc:AlternateContent>
  <xr:revisionPtr revIDLastSave="0" documentId="13_ncr:1_{00C76438-C654-4772-B94B-AB1E050C2B9E}" xr6:coauthVersionLast="47" xr6:coauthVersionMax="47" xr10:uidLastSave="{00000000-0000-0000-0000-000000000000}"/>
  <bookViews>
    <workbookView xWindow="-120" yWindow="-120" windowWidth="20730" windowHeight="11040" xr2:uid="{F8B3808C-E92B-4BC0-A826-507CA98EE357}"/>
  </bookViews>
  <sheets>
    <sheet name="Events" sheetId="1" r:id="rId1"/>
  </sheets>
  <definedNames>
    <definedName name="Announcements">Events!$T$11</definedName>
    <definedName name="Award">Events!$T$12</definedName>
    <definedName name="Break2">Events!#REF!</definedName>
    <definedName name="Break3">Events!#REF!</definedName>
    <definedName name="Break4">Events!#REF!</definedName>
    <definedName name="contestant_onstage">Events!$T$7</definedName>
    <definedName name="emcee_intro">Events!$T$8</definedName>
    <definedName name="In_Photo_Room">Events!$T$19</definedName>
    <definedName name="In_Warmup_Room">Events!$T$17</definedName>
    <definedName name="MT_onstage">Events!$T$6</definedName>
    <definedName name="new_crown">Events!$T$10</definedName>
    <definedName name="Pattern_Duration">Events!$T$21</definedName>
    <definedName name="Pattern_Start">Events!$T$20</definedName>
    <definedName name="perm_crown">Events!$T$9</definedName>
    <definedName name="_xlnm.Print_Area" localSheetId="0">Events!$E$2:$P$23</definedName>
    <definedName name="Start">Events!$T$5</definedName>
    <definedName name="Walk_to_stage">Events!$T$16</definedName>
    <definedName name="Walk_to_warm_up">Events!$T$18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F23" i="1" s="1"/>
  <c r="G7" i="1" l="1"/>
  <c r="G20" i="1"/>
  <c r="G21" i="1"/>
  <c r="G23" i="1"/>
  <c r="G22" i="1"/>
  <c r="C16" i="1" l="1"/>
  <c r="J16" i="1"/>
  <c r="I7" i="1"/>
  <c r="I20" i="1"/>
  <c r="I21" i="1"/>
  <c r="I23" i="1"/>
  <c r="I22" i="1"/>
  <c r="J7" i="1"/>
  <c r="K7" i="1" s="1"/>
  <c r="J8" i="1"/>
  <c r="M8" i="1" s="1"/>
  <c r="J9" i="1"/>
  <c r="L9" i="1" s="1"/>
  <c r="J10" i="1"/>
  <c r="N10" i="1" s="1"/>
  <c r="J11" i="1"/>
  <c r="L11" i="1" s="1"/>
  <c r="J12" i="1"/>
  <c r="N12" i="1" s="1"/>
  <c r="J13" i="1"/>
  <c r="K13" i="1" s="1"/>
  <c r="J14" i="1"/>
  <c r="N14" i="1" s="1"/>
  <c r="J15" i="1"/>
  <c r="K15" i="1" s="1"/>
  <c r="J20" i="1"/>
  <c r="M20" i="1" s="1"/>
  <c r="J18" i="1"/>
  <c r="J17" i="1"/>
  <c r="J19" i="1"/>
  <c r="J21" i="1"/>
  <c r="L21" i="1" s="1"/>
  <c r="J23" i="1"/>
  <c r="L23" i="1" s="1"/>
  <c r="J22" i="1"/>
  <c r="M22" i="1" s="1"/>
  <c r="T21" i="1"/>
  <c r="N16" i="1" l="1"/>
  <c r="M12" i="1"/>
  <c r="M16" i="1"/>
  <c r="L7" i="1"/>
  <c r="N8" i="1"/>
  <c r="K11" i="1"/>
  <c r="N20" i="1"/>
  <c r="M14" i="1"/>
  <c r="M10" i="1"/>
  <c r="L20" i="1"/>
  <c r="N7" i="1"/>
  <c r="K21" i="1"/>
  <c r="L15" i="1"/>
  <c r="M7" i="1"/>
  <c r="L13" i="1"/>
  <c r="N23" i="1"/>
  <c r="N21" i="1"/>
  <c r="K23" i="1"/>
  <c r="K20" i="1"/>
  <c r="M23" i="1"/>
  <c r="M21" i="1"/>
  <c r="K9" i="1"/>
  <c r="K22" i="1"/>
  <c r="N22" i="1"/>
  <c r="L22" i="1"/>
  <c r="U35" i="1"/>
  <c r="U34" i="1"/>
  <c r="U33" i="1"/>
  <c r="U32" i="1"/>
  <c r="U31" i="1"/>
  <c r="H7" i="1"/>
  <c r="H20" i="1"/>
  <c r="H21" i="1"/>
  <c r="H23" i="1"/>
  <c r="H22" i="1"/>
  <c r="C21" i="1"/>
  <c r="C22" i="1"/>
  <c r="T35" i="1" s="1"/>
  <c r="C8" i="1"/>
  <c r="O7" i="1"/>
  <c r="C20" i="1"/>
  <c r="F20" i="1" s="1"/>
  <c r="C7" i="1"/>
  <c r="C19" i="1"/>
  <c r="C17" i="1"/>
  <c r="C18" i="1"/>
  <c r="C15" i="1"/>
  <c r="C14" i="1"/>
  <c r="C13" i="1"/>
  <c r="C12" i="1"/>
  <c r="C11" i="1"/>
  <c r="C10" i="1"/>
  <c r="C9" i="1"/>
  <c r="T32" i="1" l="1"/>
  <c r="U36" i="1"/>
  <c r="T31" i="1"/>
  <c r="T33" i="1"/>
  <c r="T34" i="1"/>
  <c r="T38" i="1"/>
  <c r="P7" i="1"/>
  <c r="O8" i="1" s="1"/>
  <c r="L8" i="1" s="1"/>
  <c r="K8" i="1" s="1"/>
  <c r="I8" i="1" s="1"/>
  <c r="T36" i="1" l="1"/>
  <c r="T37" i="1" s="1"/>
  <c r="P8" i="1"/>
  <c r="O9" i="1" s="1"/>
  <c r="H8" i="1"/>
  <c r="G8" i="1" s="1"/>
  <c r="N9" i="1" l="1"/>
  <c r="M9" i="1" s="1"/>
  <c r="I9" i="1" s="1"/>
  <c r="H9" i="1" s="1"/>
  <c r="G9" i="1" s="1"/>
  <c r="P9" i="1"/>
  <c r="O10" i="1" s="1"/>
  <c r="L10" i="1" l="1"/>
  <c r="K10" i="1" s="1"/>
  <c r="I10" i="1" s="1"/>
  <c r="H10" i="1" s="1"/>
  <c r="G10" i="1" s="1"/>
  <c r="P10" i="1"/>
  <c r="O11" i="1" s="1"/>
  <c r="N11" i="1" l="1"/>
  <c r="M11" i="1" s="1"/>
  <c r="I11" i="1" s="1"/>
  <c r="H11" i="1" s="1"/>
  <c r="G11" i="1" s="1"/>
  <c r="P11" i="1"/>
  <c r="O12" i="1" s="1"/>
  <c r="L12" i="1" l="1"/>
  <c r="K12" i="1" s="1"/>
  <c r="I12" i="1" s="1"/>
  <c r="H12" i="1" s="1"/>
  <c r="G12" i="1" s="1"/>
  <c r="P12" i="1"/>
  <c r="O13" i="1" s="1"/>
  <c r="N13" i="1" l="1"/>
  <c r="M13" i="1" s="1"/>
  <c r="I13" i="1" s="1"/>
  <c r="H13" i="1" s="1"/>
  <c r="G13" i="1" s="1"/>
  <c r="P13" i="1"/>
  <c r="O14" i="1" l="1"/>
  <c r="P14" i="1" l="1"/>
  <c r="L14" i="1"/>
  <c r="K14" i="1" s="1"/>
  <c r="I14" i="1" s="1"/>
  <c r="H14" i="1" s="1"/>
  <c r="G14" i="1" s="1"/>
  <c r="O15" i="1" l="1"/>
  <c r="N15" i="1" s="1"/>
  <c r="M15" i="1" s="1"/>
  <c r="I15" i="1" s="1"/>
  <c r="H15" i="1" l="1"/>
  <c r="G15" i="1" s="1"/>
  <c r="P15" i="1"/>
  <c r="O16" i="1" s="1"/>
  <c r="P16" i="1" l="1"/>
  <c r="L16" i="1"/>
  <c r="K16" i="1" s="1"/>
  <c r="I16" i="1" s="1"/>
  <c r="H16" i="1" s="1"/>
  <c r="G16" i="1" s="1"/>
  <c r="O17" i="1" l="1"/>
  <c r="L17" i="1"/>
  <c r="K17" i="1" s="1"/>
  <c r="P17" i="1" l="1"/>
  <c r="N17" i="1"/>
  <c r="M17" i="1" s="1"/>
  <c r="I17" i="1" s="1"/>
  <c r="H17" i="1" s="1"/>
  <c r="G17" i="1" s="1"/>
  <c r="N18" i="1"/>
  <c r="M18" i="1" s="1"/>
  <c r="O18" i="1" l="1"/>
  <c r="L18" i="1" l="1"/>
  <c r="K18" i="1" s="1"/>
  <c r="I18" i="1" s="1"/>
  <c r="H18" i="1" s="1"/>
  <c r="G18" i="1" s="1"/>
  <c r="P18" i="1"/>
  <c r="O19" i="1" l="1"/>
  <c r="N19" i="1" s="1"/>
  <c r="M19" i="1" s="1"/>
  <c r="O20" i="1"/>
  <c r="P20" i="1" s="1"/>
  <c r="O21" i="1" s="1"/>
  <c r="P19" i="1"/>
  <c r="L19" i="1"/>
  <c r="K19" i="1" s="1"/>
  <c r="I19" i="1" s="1"/>
  <c r="H19" i="1" s="1"/>
  <c r="G19" i="1" s="1"/>
  <c r="P21" i="1" l="1"/>
  <c r="O22" i="1" l="1"/>
  <c r="P22" i="1"/>
  <c r="O23" i="1" s="1"/>
  <c r="P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Palus</author>
  </authors>
  <commentList>
    <comment ref="B6" authorId="0" shapeId="0" xr:uid="{5EE61391-FDC7-4A93-BFBE-5035A4EC92B4}">
      <text>
        <r>
          <rPr>
            <b/>
            <sz val="9"/>
            <color indexed="81"/>
            <rFont val="Tahoma"/>
            <family val="2"/>
          </rPr>
          <t>Jennifer Palus:</t>
        </r>
        <r>
          <rPr>
            <sz val="9"/>
            <color indexed="81"/>
            <rFont val="Tahoma"/>
            <family val="2"/>
          </rPr>
          <t xml:space="preserve">
This generates the time and performer summary at right - for internal use.</t>
        </r>
      </text>
    </comment>
    <comment ref="C6" authorId="0" shapeId="0" xr:uid="{C60B3DF5-03EF-4127-9B0E-ADB6EEFEBBD3}">
      <text>
        <r>
          <rPr>
            <b/>
            <sz val="9"/>
            <color indexed="81"/>
            <rFont val="Tahoma"/>
            <family val="2"/>
          </rPr>
          <t>Jennifer Palus:</t>
        </r>
        <r>
          <rPr>
            <sz val="9"/>
            <color indexed="81"/>
            <rFont val="Tahoma"/>
            <family val="2"/>
          </rPr>
          <t xml:space="preserve">
This is STAGE duration, not full pattern
</t>
        </r>
      </text>
    </comment>
    <comment ref="D6" authorId="0" shapeId="0" xr:uid="{01F82EC0-574B-4A3C-AEA6-98DA2D3860AB}">
      <text>
        <r>
          <rPr>
            <b/>
            <sz val="9"/>
            <color indexed="81"/>
            <rFont val="Tahoma"/>
            <family val="2"/>
          </rPr>
          <t>Jennifer Palus:</t>
        </r>
        <r>
          <rPr>
            <sz val="9"/>
            <color indexed="81"/>
            <rFont val="Tahoma"/>
            <family val="2"/>
          </rPr>
          <t xml:space="preserve">
This column can be used to, for example, shift breaks between different contestants. Change the sequence (e.g. make 110 85) and sort. All formulas will adjust to new order of events. Be sure to adjust the SECTION value if you re-order
</t>
        </r>
      </text>
    </comment>
    <comment ref="A7" authorId="0" shapeId="0" xr:uid="{3D0E66E6-D9F0-421D-A774-A7CA3BC00402}">
      <text>
        <r>
          <rPr>
            <b/>
            <sz val="9"/>
            <color indexed="81"/>
            <rFont val="Tahoma"/>
            <family val="2"/>
          </rPr>
          <t>Jennifer Palus:</t>
        </r>
        <r>
          <rPr>
            <sz val="9"/>
            <color indexed="81"/>
            <rFont val="Tahoma"/>
            <family val="2"/>
          </rPr>
          <t xml:space="preserve">
Only "performance" event row get pattern details</t>
        </r>
      </text>
    </comment>
  </commentList>
</comments>
</file>

<file path=xl/sharedStrings.xml><?xml version="1.0" encoding="utf-8"?>
<sst xmlns="http://schemas.openxmlformats.org/spreadsheetml/2006/main" count="109" uniqueCount="74">
  <si>
    <t>MT</t>
  </si>
  <si>
    <t>Sequence</t>
  </si>
  <si>
    <t>Section 1 Intro</t>
  </si>
  <si>
    <t>Announcements</t>
  </si>
  <si>
    <t>Awards</t>
  </si>
  <si>
    <t>Emcee</t>
  </si>
  <si>
    <t>On-stage</t>
  </si>
  <si>
    <t>Off-stage</t>
  </si>
  <si>
    <t>Start Time</t>
  </si>
  <si>
    <t>Duration</t>
  </si>
  <si>
    <t>MT_onstage</t>
  </si>
  <si>
    <t>No.</t>
  </si>
  <si>
    <t>Award</t>
  </si>
  <si>
    <t>|----------- These columns don't print -----------|</t>
  </si>
  <si>
    <t>Walk to stage</t>
  </si>
  <si>
    <t>In Warmup Room</t>
  </si>
  <si>
    <t>Walk to warm up</t>
  </si>
  <si>
    <t>In Photo Room</t>
  </si>
  <si>
    <t>Pattern Duration</t>
  </si>
  <si>
    <t>Reverse Pattern:</t>
  </si>
  <si>
    <t>Performance</t>
  </si>
  <si>
    <t>Photo Start</t>
  </si>
  <si>
    <t>Photo End</t>
  </si>
  <si>
    <t>These columns don't print</t>
  </si>
  <si>
    <t>Section</t>
  </si>
  <si>
    <t>A</t>
  </si>
  <si>
    <t>B</t>
  </si>
  <si>
    <t>C</t>
  </si>
  <si>
    <t>E</t>
  </si>
  <si>
    <t>D</t>
  </si>
  <si>
    <t>Active Events</t>
  </si>
  <si>
    <t>Breaks</t>
  </si>
  <si>
    <t>Total Duration</t>
  </si>
  <si>
    <t>Section Duration:</t>
  </si>
  <si>
    <t>Performers</t>
  </si>
  <si>
    <t>Onstage Duration</t>
  </si>
  <si>
    <t>Emcee Intro</t>
  </si>
  <si>
    <t>This is where times are entered.</t>
  </si>
  <si>
    <t>Event</t>
  </si>
  <si>
    <t>Ensemble/Event</t>
  </si>
  <si>
    <t>PARAMETERS</t>
  </si>
  <si>
    <t>Go to Print Preview to see what prints</t>
  </si>
  <si>
    <t>Only this section prints || Do NOT edit any TIME in this section</t>
  </si>
  <si>
    <t>Pattern Start</t>
  </si>
  <si>
    <t>Warmup 1 Start</t>
  </si>
  <si>
    <t>Warmup 1 End</t>
  </si>
  <si>
    <t>Warmup 2 Start</t>
  </si>
  <si>
    <t>Warmup 2 End</t>
  </si>
  <si>
    <t>Warmup Room 1</t>
  </si>
  <si>
    <t>Warmup Room 2</t>
  </si>
  <si>
    <t>Room</t>
  </si>
  <si>
    <t>Photo Room:</t>
  </si>
  <si>
    <t>ODD sequence = Warmup 1</t>
  </si>
  <si>
    <t>EVEN sequence = Warmup 2</t>
  </si>
  <si>
    <t>Cocoa 2</t>
  </si>
  <si>
    <t>Cocoa 1</t>
  </si>
  <si>
    <t>Cocoa 4-5</t>
  </si>
  <si>
    <t>Perm Crown</t>
  </si>
  <si>
    <t>New Crown</t>
  </si>
  <si>
    <t>perm_crown</t>
  </si>
  <si>
    <t>new_crown</t>
  </si>
  <si>
    <t>Minor Chords</t>
  </si>
  <si>
    <t>Quartet Finals Pattern</t>
  </si>
  <si>
    <t>MT: BACKSTAGE PASS</t>
  </si>
  <si>
    <t>SweetLife</t>
  </si>
  <si>
    <t>Legacy</t>
  </si>
  <si>
    <t>Velvet Crush</t>
  </si>
  <si>
    <t>Just Sayin'</t>
  </si>
  <si>
    <t>Emerald</t>
  </si>
  <si>
    <t>Vivace</t>
  </si>
  <si>
    <t>Synergy</t>
  </si>
  <si>
    <t>Intonations</t>
  </si>
  <si>
    <t>High Gear</t>
  </si>
  <si>
    <t>Blue Phoenix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</si>
</sst>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h:mm;@"/>
  </numFmts>
  <fonts count="14" x14ac:knownFonts="1">
    <font>
      <sz val="11"/>
      <color theme="1"/>
      <name val="Aptos Narrow"/>
      <family val="2"/>
      <scheme val="minor"/>
    </font>
    <font>
      <sz val="9"/>
      <color indexed="81"/>
      <name val="Tahoma"/>
      <family val="2"/>
    </font>
    <font>
      <b/>
      <sz val="9"/>
      <color indexed="81"/>
      <name val="Tahoma"/>
      <family val="2"/>
    </font>
    <font>
      <b/>
      <i/>
      <sz val="11"/>
      <color theme="1"/>
      <name val="Arial Narrow"/>
      <family val="2"/>
    </font>
    <font>
      <b/>
      <sz val="11"/>
      <color theme="1"/>
      <name val="Arial Narrow"/>
      <family val="2"/>
    </font>
    <font>
      <b/>
      <i/>
      <sz val="11"/>
      <name val="Arial Narrow"/>
      <family val="2"/>
    </font>
    <font>
      <sz val="11"/>
      <color theme="1"/>
      <name val="Arial Narrow"/>
      <family val="2"/>
    </font>
    <font>
      <b/>
      <i/>
      <sz val="11"/>
      <color theme="0"/>
      <name val="Arial Narrow"/>
      <family val="2"/>
    </font>
    <font>
      <i/>
      <sz val="11"/>
      <color theme="1"/>
      <name val="Arial Narrow"/>
      <family val="2"/>
    </font>
    <font>
      <b/>
      <sz val="18"/>
      <color theme="1"/>
      <name val="Arial Narrow"/>
      <family val="2"/>
    </font>
    <font>
      <b/>
      <sz val="14"/>
      <color theme="1"/>
      <name val="Arial Narrow"/>
      <family val="2"/>
    </font>
    <font>
      <i/>
      <sz val="10"/>
      <color theme="1"/>
      <name val="Arial Narrow"/>
      <family val="2"/>
    </font>
    <font>
      <sz val="10"/>
      <name val="Arial Narrow"/>
      <family val="2"/>
    </font>
    <font>
      <b/>
      <u/>
      <sz val="11"/>
      <color theme="1"/>
      <name val="Arial Narrow"/>
      <family val="2"/>
    </font>
  </fonts>
  <fills count="7">
    <fill>
      <patternFill patternType="none"/>
    </fill>
    <fill>
      <patternFill patternType="gray125"/>
    </fill>
    <fill>
      <patternFill patternType="solid">
        <fgColor theme="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43">
    <xf numFmtId="0" fontId="0" fillId="0" borderId="0" xfId="0"/>
    <xf numFmtId="0" fontId="3" fillId="0" borderId="0" xfId="0" applyFont="1" applyAlignment="1">
      <alignment horizontal="center"/>
    </xf>
    <xf numFmtId="0" fontId="4" fillId="0" borderId="0" xfId="0" applyFont="1" applyAlignment="1">
      <alignment horizontal="center"/>
    </xf>
    <xf numFmtId="21" fontId="5" fillId="0" borderId="0" xfId="0" applyNumberFormat="1" applyFont="1" applyAlignment="1">
      <alignment horizontal="center"/>
    </xf>
    <xf numFmtId="0" fontId="3" fillId="0" borderId="0" xfId="0" applyFont="1" applyAlignment="1">
      <alignment horizontal="right"/>
    </xf>
    <xf numFmtId="164" fontId="3" fillId="0" borderId="0" xfId="0" applyNumberFormat="1" applyFont="1" applyAlignment="1">
      <alignment horizontal="center"/>
    </xf>
    <xf numFmtId="0" fontId="6" fillId="0" borderId="0" xfId="0" applyFont="1" applyAlignment="1">
      <alignment horizontal="center"/>
    </xf>
    <xf numFmtId="21" fontId="6" fillId="0" borderId="0" xfId="0" applyNumberFormat="1" applyFont="1" applyAlignment="1">
      <alignment horizontal="center"/>
    </xf>
    <xf numFmtId="0" fontId="6" fillId="0" borderId="0" xfId="0" applyFont="1"/>
    <xf numFmtId="164" fontId="6" fillId="0" borderId="0" xfId="0" applyNumberFormat="1" applyFont="1" applyAlignment="1">
      <alignment horizontal="center"/>
    </xf>
    <xf numFmtId="0" fontId="7" fillId="2" borderId="0" xfId="0" applyFont="1" applyFill="1" applyAlignment="1">
      <alignment horizontal="center"/>
    </xf>
    <xf numFmtId="21" fontId="7" fillId="2" borderId="0" xfId="0" applyNumberFormat="1" applyFont="1" applyFill="1" applyAlignment="1">
      <alignment horizontal="center"/>
    </xf>
    <xf numFmtId="0" fontId="7" fillId="2" borderId="0" xfId="0" applyFont="1" applyFill="1" applyAlignment="1">
      <alignment horizontal="right"/>
    </xf>
    <xf numFmtId="164" fontId="7" fillId="2" borderId="0" xfId="0" applyNumberFormat="1" applyFont="1" applyFill="1" applyAlignment="1">
      <alignment horizontal="center"/>
    </xf>
    <xf numFmtId="164" fontId="3" fillId="2" borderId="0" xfId="0" applyNumberFormat="1" applyFont="1" applyFill="1" applyAlignment="1">
      <alignment horizontal="center"/>
    </xf>
    <xf numFmtId="0" fontId="3" fillId="2" borderId="0" xfId="0" applyFont="1" applyFill="1" applyAlignment="1">
      <alignment horizontal="center"/>
    </xf>
    <xf numFmtId="21" fontId="3" fillId="0" borderId="0" xfId="0" applyNumberFormat="1" applyFont="1" applyAlignment="1">
      <alignment horizontal="center"/>
    </xf>
    <xf numFmtId="0" fontId="6" fillId="3" borderId="0" xfId="0" applyFont="1" applyFill="1" applyAlignment="1">
      <alignment horizontal="centerContinuous"/>
    </xf>
    <xf numFmtId="0" fontId="8" fillId="6" borderId="0" xfId="0" applyFont="1" applyFill="1" applyAlignment="1">
      <alignment horizontal="left"/>
    </xf>
    <xf numFmtId="0" fontId="8" fillId="6" borderId="0" xfId="0" applyFont="1" applyFill="1" applyAlignment="1">
      <alignment horizontal="centerContinuous"/>
    </xf>
    <xf numFmtId="0" fontId="8" fillId="6" borderId="0" xfId="0" applyFont="1" applyFill="1"/>
    <xf numFmtId="164" fontId="8" fillId="6" borderId="0" xfId="0" applyNumberFormat="1" applyFont="1" applyFill="1" applyAlignment="1">
      <alignment horizontal="centerContinuous"/>
    </xf>
    <xf numFmtId="0" fontId="6" fillId="5" borderId="0" xfId="0" applyFont="1" applyFill="1" applyAlignment="1">
      <alignment horizontal="left"/>
    </xf>
    <xf numFmtId="0" fontId="6" fillId="5" borderId="0" xfId="0" applyFont="1" applyFill="1"/>
    <xf numFmtId="0" fontId="6" fillId="5" borderId="0" xfId="0" applyFont="1" applyFill="1" applyAlignment="1">
      <alignment horizontal="center"/>
    </xf>
    <xf numFmtId="164" fontId="6" fillId="5" borderId="0" xfId="0" applyNumberFormat="1" applyFont="1" applyFill="1" applyAlignment="1">
      <alignment horizontal="center"/>
    </xf>
    <xf numFmtId="0" fontId="9" fillId="5" borderId="0" xfId="0" applyFont="1" applyFill="1" applyAlignment="1">
      <alignment horizontal="centerContinuous"/>
    </xf>
    <xf numFmtId="0" fontId="9" fillId="0" borderId="0" xfId="0"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9" fillId="0" borderId="0" xfId="0" applyFont="1" applyAlignment="1">
      <alignment horizontal="center"/>
    </xf>
    <xf numFmtId="0" fontId="10" fillId="5" borderId="0" xfId="0" applyFont="1" applyFill="1"/>
    <xf numFmtId="0" fontId="11" fillId="0" borderId="0" xfId="0" applyFont="1" applyAlignment="1">
      <alignment horizontal="centerContinuous"/>
    </xf>
    <xf numFmtId="164" fontId="6" fillId="6" borderId="0" xfId="0" applyNumberFormat="1" applyFont="1" applyFill="1" applyAlignment="1">
      <alignment horizontal="center"/>
    </xf>
    <xf numFmtId="0" fontId="6" fillId="4" borderId="0" xfId="0" applyFont="1" applyFill="1" applyAlignment="1">
      <alignment horizontal="center"/>
    </xf>
    <xf numFmtId="165" fontId="12" fillId="6" borderId="0" xfId="0" applyNumberFormat="1" applyFont="1" applyFill="1" applyAlignment="1">
      <alignment horizontal="center"/>
    </xf>
    <xf numFmtId="0" fontId="13" fillId="0" borderId="0" xfId="0" applyFont="1"/>
    <xf numFmtId="165" fontId="6" fillId="0" borderId="0" xfId="0" applyNumberFormat="1" applyFont="1" applyAlignment="1">
      <alignment horizontal="center"/>
    </xf>
    <xf numFmtId="0" fontId="6" fillId="0" borderId="0" xfId="0" applyFont="1" applyAlignment="1">
      <alignment horizontal="left"/>
    </xf>
    <xf numFmtId="0" fontId="6" fillId="6" borderId="0" xfId="0" applyFont="1" applyFill="1" applyAlignment="1">
      <alignment horizontal="left"/>
    </xf>
    <xf numFmtId="0" fontId="4" fillId="0" borderId="0" xfId="0" applyFont="1"/>
    <xf numFmtId="165" fontId="12" fillId="0" borderId="0" xfId="0" applyNumberFormat="1" applyFont="1" applyAlignment="1">
      <alignment horizontal="center"/>
    </xf>
    <xf numFmtId="164" fontId="11" fillId="0" borderId="0" xfId="0" applyNumberFormat="1" applyFont="1" applyAlignment="1">
      <alignment horizontal="center"/>
    </xf>
  </cellXfs>
  <cellStyles count="1">
    <cellStyle name="Normal" xfId="0" builtinId="0"/>
  </cellStyles>
  <dxfs count="18">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numFmt numFmtId="164" formatCode="[$-409]h:mm\ AM/PM;@"/>
    </dxf>
    <dxf>
      <font>
        <strike val="0"/>
        <outline val="0"/>
        <shadow val="0"/>
        <u val="none"/>
        <vertAlign val="baseline"/>
        <sz val="11"/>
        <name val="Arial Narrow"/>
        <family val="2"/>
        <scheme val="none"/>
      </font>
      <numFmt numFmtId="164" formatCode="[$-409]h:mm\ AM/PM;@"/>
    </dxf>
    <dxf>
      <font>
        <strike val="0"/>
        <outline val="0"/>
        <shadow val="0"/>
        <u val="none"/>
        <vertAlign val="baseline"/>
        <sz val="11"/>
        <name val="Arial Narrow"/>
        <family val="2"/>
        <scheme val="none"/>
      </font>
      <numFmt numFmtId="0" formatCode="General"/>
    </dxf>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numFmt numFmtId="164" formatCode="[$-409]h:mm\ AM/PM;@"/>
      <alignment horizontal="center" vertical="bottom" textRotation="0" wrapText="0" indent="0" justifyLastLine="0" shrinkToFit="0" readingOrder="0"/>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numFmt numFmtId="26" formatCode="h:mm:ss"/>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dxf>
    <dxf>
      <font>
        <strike val="0"/>
        <outline val="0"/>
        <shadow val="0"/>
        <vertAlign val="baseline"/>
        <name val="Arial Narrow"/>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ebmail.aol.com/43524/aol/en-us/Suite.aspx"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13</xdr:row>
      <xdr:rowOff>0</xdr:rowOff>
    </xdr:from>
    <xdr:to>
      <xdr:col>5</xdr:col>
      <xdr:colOff>7620</xdr:colOff>
      <xdr:row>13</xdr:row>
      <xdr:rowOff>7620</xdr:rowOff>
    </xdr:to>
    <xdr:pic>
      <xdr:nvPicPr>
        <xdr:cNvPr id="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D398FD8-7326-43DD-99EE-35136490C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EE963F7-440B-4896-B0A9-675AA9CFD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12</xdr:row>
      <xdr:rowOff>0</xdr:rowOff>
    </xdr:from>
    <xdr:to>
      <xdr:col>5</xdr:col>
      <xdr:colOff>7620</xdr:colOff>
      <xdr:row>12</xdr:row>
      <xdr:rowOff>7620</xdr:rowOff>
    </xdr:to>
    <xdr:pic>
      <xdr:nvPicPr>
        <xdr:cNvPr id="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16946D9-18FA-4A9E-AC63-BC0CA80B8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0269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52435F4-4DFC-4C35-A739-372503A0F3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12</xdr:row>
      <xdr:rowOff>0</xdr:rowOff>
    </xdr:from>
    <xdr:to>
      <xdr:col>5</xdr:col>
      <xdr:colOff>7620</xdr:colOff>
      <xdr:row>12</xdr:row>
      <xdr:rowOff>7620</xdr:rowOff>
    </xdr:to>
    <xdr:pic>
      <xdr:nvPicPr>
        <xdr:cNvPr id="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82C3077-6877-48AE-8169-8A7490ADBE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0269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0A715DD-CB6C-485F-8CC4-89F3DE10D7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12</xdr:row>
      <xdr:rowOff>0</xdr:rowOff>
    </xdr:from>
    <xdr:to>
      <xdr:col>5</xdr:col>
      <xdr:colOff>7620</xdr:colOff>
      <xdr:row>12</xdr:row>
      <xdr:rowOff>7620</xdr:rowOff>
    </xdr:to>
    <xdr:pic>
      <xdr:nvPicPr>
        <xdr:cNvPr id="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FDFD0CF-52C1-47E6-BAEE-31FA2BD42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0269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11</xdr:row>
      <xdr:rowOff>0</xdr:rowOff>
    </xdr:from>
    <xdr:to>
      <xdr:col>5</xdr:col>
      <xdr:colOff>7620</xdr:colOff>
      <xdr:row>11</xdr:row>
      <xdr:rowOff>7620</xdr:rowOff>
    </xdr:to>
    <xdr:pic>
      <xdr:nvPicPr>
        <xdr:cNvPr id="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D3EA755-C4B6-4B24-8E6A-424A6C502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185928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1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430D626-8E86-46BE-AFC6-9D112B0869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1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BC1215F-07BE-4DB7-A0C5-FEAB8E88F9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12</xdr:row>
      <xdr:rowOff>0</xdr:rowOff>
    </xdr:from>
    <xdr:to>
      <xdr:col>5</xdr:col>
      <xdr:colOff>7620</xdr:colOff>
      <xdr:row>12</xdr:row>
      <xdr:rowOff>7620</xdr:rowOff>
    </xdr:to>
    <xdr:pic>
      <xdr:nvPicPr>
        <xdr:cNvPr id="1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71E516A-625A-471E-AAE0-03C8DC345B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0269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1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E1C7EC3-381A-4A1C-AC24-6BFFE40F09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12</xdr:row>
      <xdr:rowOff>0</xdr:rowOff>
    </xdr:from>
    <xdr:to>
      <xdr:col>5</xdr:col>
      <xdr:colOff>7620</xdr:colOff>
      <xdr:row>12</xdr:row>
      <xdr:rowOff>7620</xdr:rowOff>
    </xdr:to>
    <xdr:pic>
      <xdr:nvPicPr>
        <xdr:cNvPr id="1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EED8466-4C92-4396-8CA3-503F9592C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0269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0</xdr:rowOff>
    </xdr:from>
    <xdr:to>
      <xdr:col>5</xdr:col>
      <xdr:colOff>7620</xdr:colOff>
      <xdr:row>13</xdr:row>
      <xdr:rowOff>7620</xdr:rowOff>
    </xdr:to>
    <xdr:pic>
      <xdr:nvPicPr>
        <xdr:cNvPr id="1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8EE7E0B-FB3D-4533-AF07-195A9AF08E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194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12</xdr:row>
      <xdr:rowOff>0</xdr:rowOff>
    </xdr:from>
    <xdr:to>
      <xdr:col>5</xdr:col>
      <xdr:colOff>7620</xdr:colOff>
      <xdr:row>12</xdr:row>
      <xdr:rowOff>7620</xdr:rowOff>
    </xdr:to>
    <xdr:pic>
      <xdr:nvPicPr>
        <xdr:cNvPr id="1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E5EF7F2-A53D-40AC-B0EC-E2910363C4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0269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11</xdr:row>
      <xdr:rowOff>0</xdr:rowOff>
    </xdr:from>
    <xdr:to>
      <xdr:col>5</xdr:col>
      <xdr:colOff>7620</xdr:colOff>
      <xdr:row>11</xdr:row>
      <xdr:rowOff>7620</xdr:rowOff>
    </xdr:to>
    <xdr:pic>
      <xdr:nvPicPr>
        <xdr:cNvPr id="1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D7EE1B3-5DEA-44DD-918B-D8722B3C55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185928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0</xdr:rowOff>
    </xdr:from>
    <xdr:to>
      <xdr:col>5</xdr:col>
      <xdr:colOff>7620</xdr:colOff>
      <xdr:row>14</xdr:row>
      <xdr:rowOff>7620</xdr:rowOff>
    </xdr:to>
    <xdr:pic>
      <xdr:nvPicPr>
        <xdr:cNvPr id="3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464F811-C8E8-453D-8536-E1BD744581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69748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0</xdr:rowOff>
    </xdr:from>
    <xdr:to>
      <xdr:col>5</xdr:col>
      <xdr:colOff>7620</xdr:colOff>
      <xdr:row>14</xdr:row>
      <xdr:rowOff>7620</xdr:rowOff>
    </xdr:to>
    <xdr:pic>
      <xdr:nvPicPr>
        <xdr:cNvPr id="3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337B587-0AC8-4567-BA6C-685E4942EA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69748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7620</xdr:rowOff>
    </xdr:to>
    <xdr:pic>
      <xdr:nvPicPr>
        <xdr:cNvPr id="3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47396B2-9D4D-4E45-A3AE-3C91D35C3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2004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7620</xdr:rowOff>
    </xdr:to>
    <xdr:pic>
      <xdr:nvPicPr>
        <xdr:cNvPr id="3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DC722A4-96A8-4FF3-A67E-F109474982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2004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3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FC09FD5-440D-4969-997C-4C1BFC1726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7109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3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A82A24F-2155-46D7-9F9F-3C408F517E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7109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4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A3AA09BD-E7A4-43BB-A222-C3080F42C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3680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4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814D643-761E-4A3E-B3AA-284646F6BE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3680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0</xdr:rowOff>
    </xdr:from>
    <xdr:to>
      <xdr:col>5</xdr:col>
      <xdr:colOff>7620</xdr:colOff>
      <xdr:row>14</xdr:row>
      <xdr:rowOff>7620</xdr:rowOff>
    </xdr:to>
    <xdr:pic>
      <xdr:nvPicPr>
        <xdr:cNvPr id="4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9C4E6D2-D866-4126-BA36-FB8C82FFF5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69748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0</xdr:rowOff>
    </xdr:from>
    <xdr:to>
      <xdr:col>5</xdr:col>
      <xdr:colOff>7620</xdr:colOff>
      <xdr:row>14</xdr:row>
      <xdr:rowOff>7620</xdr:rowOff>
    </xdr:to>
    <xdr:pic>
      <xdr:nvPicPr>
        <xdr:cNvPr id="4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4F7FA6A-14C7-4BD4-BF48-251D029DCB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269748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7620</xdr:rowOff>
    </xdr:to>
    <xdr:pic>
      <xdr:nvPicPr>
        <xdr:cNvPr id="4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6E24ADE-C0EC-4BFF-949F-4A45C7CFFF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2004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7620</xdr:colOff>
      <xdr:row>18</xdr:row>
      <xdr:rowOff>7620</xdr:rowOff>
    </xdr:to>
    <xdr:pic>
      <xdr:nvPicPr>
        <xdr:cNvPr id="4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DF40366-CF03-4CBB-830A-78D215DC5C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2004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4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6ACC2D6-5E7E-47C5-9455-EC8C1554E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7109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4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888E560-DC94-47CB-B946-BF9D29140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7109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4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CB3F768-02D8-4040-A917-C335376713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3680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4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9C28AC8-F95A-429E-A7F1-3AC45B18EE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33680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6D9A953-DCC5-4B8A-BD05-6AEC65BFD4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C73F801-7974-474A-8F33-6BFDE104FD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2D28620-D63D-4E93-94B7-25C231E6AE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0DF4C3E-0BB9-454A-80FB-AC8987B9E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876FF07-D59F-4D95-8A30-7D641DC867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BFB80FB-874D-4504-A460-52C10EA673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675DCC3-A0DF-45D7-A135-C072DA977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EBD6F1F-8FB2-4A31-8D8F-80A444806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E81C5E6-63D9-447C-A004-0DB62B9FD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5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3603BED-4DF7-4864-9AFD-190896AB86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62F7AAD-53A9-40CF-A397-4538EF75CC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5ACFFFD-F814-406C-97F2-B182AD17B6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5616538-60A3-4C39-A013-F74FD53E1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0C60226-B152-4758-BEE1-047EA5D6E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8D57D3B-2494-484B-8341-33DA7D6A8F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55F2E95-C3FB-45BA-A123-58CB7F57F1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7B6A8C4-F827-45F0-A383-5FEF55D47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B6AE947-2A5C-4C1A-9B21-1E74B4857D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59BD906-C238-4792-81C0-D49DB0242F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6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A6A828C-9A37-44C7-A0D2-801C692BC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C09F498-6CC3-437B-9283-9B86A1BED0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2B48416-2513-435D-AC32-78A3801694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A3B5C0A0-244B-4260-9290-6F458FDA6F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406D68C-2A3F-49B1-99C2-2132C22DA8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4C68693-312C-4E61-A984-39B86FA315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E8A5840-C591-44FA-84A1-F48E931B41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86AACF5-DA88-4824-B8C3-0D4B0A037E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EA816F3-BF75-46FE-9F4A-FEE09F47F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CC7C51D-2B44-48A2-87F3-D9340A592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7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C578A9D-7D4F-4A70-92F5-2B4E27DB99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4AC6312-08EB-45F4-9CD3-13E288746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83515B6-8C08-43AB-B2F5-7494489ABE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A3579F8-9648-45D0-82FA-1ED6EBCF4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756B65D-DEC8-4BEE-B544-AF00276906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8A86E2A-44C8-4EE1-8A20-8E26AE456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06D2F3A-F187-471E-AFCB-7602806109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9CF1CEA-212B-49FA-BDD3-CFE6EF048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C318C9E-9447-4E99-BE4C-F600E69864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8880ECC-D192-47E0-801F-BCE812B56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8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2347479-CA8B-45B4-88AE-FE47D70A25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E825443-33BE-419C-8FDD-2AC417CF64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9D78B46-386E-4402-AC22-1D728C718D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560F4F6-5BA1-45CF-85BF-CDD9D1CD8B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561F369-11AA-4605-ACD8-CAB1A6F6E7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A79746A-E775-469C-A61D-0CCA161AA2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96BD2FB-6C6B-4D31-8001-01CFD7CAA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A1CAF764-270D-4CF7-9A40-12796BAA1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7313B27-FEC5-47E2-A0B6-C06D137C5E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317271C-3024-4873-A2EA-BB123F032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9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473DCED-D306-4BFF-B128-85E118AA0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7E18676-7618-4621-B037-470927622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1166302-3ABD-491F-95C2-80B6AB2FC9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0D4F60D-FF2D-43B2-A70D-F7E2900352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D23F64F-175E-42F0-8A4D-FE3C7529F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E757C56-D952-407F-B66C-C2D0A84D8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6846C6CD-8C13-4C74-B82B-DC59C28F91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174B747-6607-428E-80F6-C35B0679B6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EDF10D5-8E15-4210-BE93-7219FFF062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50017A1-543C-4804-9329-ECC05AD43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0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C5AB2B4-4B2F-4D1B-93E7-7B850881F4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B796574-7A50-45EA-9D2B-55079F62E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D58B087-C03E-43BA-B2FF-706D89FB11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138BE07-B35A-453D-A4E2-B3F56CE49E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FCB2879-A7A5-4E35-B765-11C7B1E04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AF614358-98F2-4137-8211-E1DEAFA18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F2BCACC-A3DA-4F47-A589-00B27567DF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25B5B58-6FCF-42B7-B924-4F064AD01C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7F8B5B6-E492-4DE7-A897-80C126E6D7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2AB238E-648E-4D56-9840-75182912C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1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AAC054A-7CDA-4E5B-BAB8-3B8F6E1C9E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0785B9F-3677-4767-8152-2F426D8954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B1A418D-6805-4FAC-9703-BF422CC32C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62495E2-327A-4D4E-B435-42A3D4AE48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A7DA516-24EA-4D5D-A6E5-350FFF38C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32775CA-6E1E-45C1-B578-A64A490FD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EAC02B7-DA77-48FE-B0B8-1DFC2FD74B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AE165C3-1EE2-47BE-A87F-DDE2A095C3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3F478AD-A336-4A03-9411-7775AEE9A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F04DD3E-909C-4192-8C5D-877E8CAEE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2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D5146FF-706B-4404-B75E-9AA9DA1AE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3573DE9-3293-478C-9008-89CA72CFF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82F76D4-AF1C-4E71-AFD3-9D2274468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4ED034E-383F-40D2-B7E4-DAE7FBD3D0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AFF5EA3-1969-4890-88F0-C85A4EFC0D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C0F69B5-ABA0-4FC0-ABBA-8CBD5D0070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41CACBF-3B87-44B3-9B54-4786EE538A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D4DE3A0-177F-4A70-B0BC-6C599DBB5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A3B309F7-22F3-4F9D-8D03-46C3847D9D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4C7E79D-211E-4A20-948A-8326D109E3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3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2596010-5805-4C72-9361-1A68FDD880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622018D-44BA-416A-A36E-D2848538F4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486E955-D820-492E-8A4F-88A891BDFB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B946141-ED7F-40DA-87BD-B559DFBDAF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F41059E-7B14-4677-AA2A-29B1760B6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EF59504-2463-4897-8C0E-97FAE0A115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8E65859-DC7D-477E-803F-7260D6AE16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609A836-C0D9-4FBD-AE1D-1C52C3B63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86D5511-39F2-4649-90F1-AA12F37A0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DC6A2F6-A120-4FAB-AA5A-8D355A9E8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4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B96DA13-F65C-4DBC-9C33-4C901A64D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8792A4F-6C29-458B-8185-BCF78E611C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6DA6222-01BF-4F62-818F-40D79597DB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88F4AFC-0825-4070-BDD0-2A28F8E1B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6806BFF-5157-45A0-8383-021041F6C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C4B5073-64BC-4970-B62D-2E3AF99839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05BC93B-D079-4DCF-B8C1-111B035413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022E62B-9865-48B2-843D-18B04997CA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2BC00F2-AE0D-45D1-BD75-AB61A353D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9103DB0-B271-4636-BBA5-41351BEE1E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5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4A4C4D05-D966-4188-8173-A670261D4C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6D23DD1-F85F-482C-B648-0A2C9BE9E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552DA34-A8FA-43EB-AC86-2BCF422CD6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DDFCB2B-74FB-4C53-8DC9-A679FE954D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81526B37-309C-4801-B0BC-EA2F07ADD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E466048-9E6D-472F-8CEF-AF1081510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B5FCC33-5CD0-46BA-B070-D9D4161F0F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1BDB97DE-89A4-48FA-AFD8-892A1FF773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080EACB-6CB1-4DD6-B352-03B4124B31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D1B0BFB-A3A4-4D9E-AF41-5713877B9B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6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3603DD5-2793-4318-9909-9F895578D9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A2104D8-2420-498A-B0FB-7B89ECDDF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2F734738-30ED-4040-A18B-2F88FA85A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0015BD3-B56A-44A4-8EC9-550F874073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F92D2B2C-D87C-4B39-BCBC-C255F0D9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50B0E8A4-D7F9-4598-8983-251680BB99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51B6F56-F2D9-4815-A78B-ABB4626466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79EE19A-D981-42A0-A8AA-951C1535F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F5D185B-D4A0-4769-80F2-DAF13507B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8"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E865D7CF-7B4D-4C8C-A735-5BA72AF96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79"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0D454BD2-C803-469C-A273-483F3A507D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0"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72350790-9F61-4055-A98D-CA8F9954E2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1"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9F54E1F-0786-4130-835E-CBF2EAA140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2"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B77F67CA-03CC-40B7-8024-81DB4F28FA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3"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32D0917-5395-4DAD-969B-1DC57F9545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4"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C476E4C1-8193-4ACB-8B33-DDADE59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5"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3C36A27B-C86C-4B88-9F97-08C79ABD8E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6"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9BEC5687-DCBC-4948-9560-925B89D649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20</xdr:row>
      <xdr:rowOff>0</xdr:rowOff>
    </xdr:from>
    <xdr:to>
      <xdr:col>5</xdr:col>
      <xdr:colOff>7620</xdr:colOff>
      <xdr:row>20</xdr:row>
      <xdr:rowOff>7620</xdr:rowOff>
    </xdr:to>
    <xdr:pic>
      <xdr:nvPicPr>
        <xdr:cNvPr id="187" name="Picture 1" descr="icon?k=sr1DFCvn2e83VRmK&amp;emailLookup=1&amp;notFound=1&amp;t=highc%40nb">
          <a:hlinkClick xmlns:r="http://schemas.openxmlformats.org/officeDocument/2006/relationships" r:id="rId1"/>
          <a:extLst>
            <a:ext uri="{FF2B5EF4-FFF2-40B4-BE49-F238E27FC236}">
              <a16:creationId xmlns:a16="http://schemas.microsoft.com/office/drawing/2014/main" id="{D17ECCA0-D338-4636-B114-D9BBFAACE3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236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269356</xdr:colOff>
      <xdr:row>2</xdr:row>
      <xdr:rowOff>135466</xdr:rowOff>
    </xdr:from>
    <xdr:to>
      <xdr:col>26</xdr:col>
      <xdr:colOff>584958</xdr:colOff>
      <xdr:row>10</xdr:row>
      <xdr:rowOff>61381</xdr:rowOff>
    </xdr:to>
    <xdr:pic>
      <xdr:nvPicPr>
        <xdr:cNvPr id="18" name="Picture 17">
          <a:extLst>
            <a:ext uri="{FF2B5EF4-FFF2-40B4-BE49-F238E27FC236}">
              <a16:creationId xmlns:a16="http://schemas.microsoft.com/office/drawing/2014/main" id="{923942D1-DCE0-FD77-442A-9F7AF94B26DE}"/>
            </a:ext>
          </a:extLst>
        </xdr:cNvPr>
        <xdr:cNvPicPr>
          <a:picLocks noChangeAspect="1"/>
        </xdr:cNvPicPr>
      </xdr:nvPicPr>
      <xdr:blipFill>
        <a:blip xmlns:r="http://schemas.openxmlformats.org/officeDocument/2006/relationships" r:embed="rId3"/>
        <a:stretch>
          <a:fillRect/>
        </a:stretch>
      </xdr:blipFill>
      <xdr:spPr>
        <a:xfrm>
          <a:off x="19065356" y="507999"/>
          <a:ext cx="3363602" cy="1650999"/>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915A2B-AE98-4581-A279-72E6799E1AE6}" name="Events" displayName="Events" ref="A6:P23" totalsRowShown="0" headerRowDxfId="17" dataDxfId="16">
  <autoFilter ref="A6:P23" xr:uid="{69915A2B-AE98-4581-A279-72E6799E1AE6}"/>
  <sortState xmlns:xlrd2="http://schemas.microsoft.com/office/spreadsheetml/2017/richdata2" ref="A7:P23">
    <sortCondition ref="D6:D23"/>
  </sortState>
  <tableColumns count="16">
    <tableColumn id="1" xr3:uid="{BD416E71-DB4F-413C-9F42-80892FD61810}" name="Event" dataDxfId="15"/>
    <tableColumn id="14" xr3:uid="{0DFF4EA4-E0B0-4CC7-AF0F-8DE9F877848B}" name="Section" dataDxfId="14"/>
    <tableColumn id="7" xr3:uid="{8AAF9D7D-CBB0-4899-8375-C387C15A01E2}" name="Duration" dataDxfId="13"/>
    <tableColumn id="9" xr3:uid="{B82CA1A8-9BD0-47D5-83EF-21787FB622EA}" name="Sequence" dataDxfId="12"/>
    <tableColumn id="4" xr3:uid="{0EEA4932-3636-4B07-9F83-5E88C39DC718}" name="No." dataDxfId="11"/>
    <tableColumn id="2" xr3:uid="{87A9C6DB-F3C0-4CB4-906F-78051E075BB2}" name="Ensemble/Event" dataDxfId="10"/>
    <tableColumn id="8" xr3:uid="{B1BA2BC7-B018-4BE5-9D2D-EBE2EBA251A4}" name="Pattern Start" dataDxfId="9">
      <calculatedColumnFormula>IF(Events[[#This Row],[Event]]="Performance",Events[[#This Row],[Photo Start]]-Pattern_Start," ")</calculatedColumnFormula>
    </tableColumn>
    <tableColumn id="13" xr3:uid="{BC1054FF-0B24-4B09-BE8B-17060BCFF291}" name="Photo Start" dataDxfId="8">
      <calculatedColumnFormula>IF(Events[[#This Row],[Event]]="Performance",Events[[#This Row],[Photo End]]-In_Photo_Room," ")</calculatedColumnFormula>
    </tableColumn>
    <tableColumn id="12" xr3:uid="{9222F2B7-8F88-43A8-88CC-472786ED5B96}" name="Photo End" dataDxfId="7">
      <calculatedColumnFormula>IF(Events[[#This Row],[Event]]="Performance",MAX(Events[[#This Row],[Warmup 2 Start]],Events[[#This Row],[Warmup 1 Start]])-Walk_to_warm_up," ")</calculatedColumnFormula>
    </tableColumn>
    <tableColumn id="16" xr3:uid="{A45A0B9E-4575-4566-91D8-707A7C4C8BAE}" name="Room" dataDxfId="6">
      <calculatedColumnFormula>IF(Events[[#This Row],[Event]]="Performance",IF(ISODD(Events[[#This Row],[Sequence]]),1,2),"")</calculatedColumnFormula>
    </tableColumn>
    <tableColumn id="3" xr3:uid="{DC09C99F-128D-40DE-AF89-695D0F04B758}" name="Warmup 1 Start" dataDxfId="5">
      <calculatedColumnFormula>IF(Events[[#This Row],[Room]]=1,Events[[#This Row],[Warmup 1 End]]-In_Warmup_Room," ")</calculatedColumnFormula>
    </tableColumn>
    <tableColumn id="15" xr3:uid="{0BD1A553-415A-4369-B576-E6EDC992EC3A}" name="Warmup 1 End" dataDxfId="4">
      <calculatedColumnFormula>IF(Events[[#This Row],[Room]]=1,Events[[#This Row],[On-stage]]-Walk_to_stage," ")</calculatedColumnFormula>
    </tableColumn>
    <tableColumn id="11" xr3:uid="{2B7ADD45-5DBB-450C-80CE-2271A0A05480}" name="Warmup 2 Start" dataDxfId="3">
      <calculatedColumnFormula>IF(Events[[#This Row],[Room]]=2,Events[[#This Row],[Warmup 2 End]]-In_Warmup_Room," ")</calculatedColumnFormula>
    </tableColumn>
    <tableColumn id="10" xr3:uid="{933EF4A4-FB70-4AF2-8F49-791442DD1EAE}" name="Warmup 2 End" dataDxfId="2">
      <calculatedColumnFormula>IF(Events[[#This Row],[Room]]=2,Events[[#This Row],[On-stage]]-Walk_to_stage," ")</calculatedColumnFormula>
    </tableColumn>
    <tableColumn id="5" xr3:uid="{60915833-B1E5-4732-80A4-FDD4282F19D0}" name="On-stage" dataDxfId="1"/>
    <tableColumn id="6" xr3:uid="{D2D69303-FCAB-49AC-B095-B43CE86289D0}" name="Off-stage" dataDxfId="0">
      <calculatedColumnFormula>Events[[#This Row],[On-stage]]+Events[[#This Row],[Duration]]</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601-8F16-4472-93CA-4E4536BBC197}">
  <sheetPr>
    <pageSetUpPr fitToPage="1"/>
  </sheetPr>
  <dimension ref="A1:W50"/>
  <sheetViews>
    <sheetView showGridLines="0" tabSelected="1" zoomScale="90" zoomScaleNormal="90" workbookViewId="0">
      <selection activeCell="F9" sqref="F9"/>
    </sheetView>
  </sheetViews>
  <sheetFormatPr defaultRowHeight="16.5" x14ac:dyDescent="0.3"/>
  <cols>
    <col min="1" max="1" width="15" style="6" bestFit="1" customWidth="1"/>
    <col min="2" max="2" width="11.7109375" style="6" bestFit="1" customWidth="1"/>
    <col min="3" max="3" width="12.5703125" style="6" bestFit="1" customWidth="1"/>
    <col min="4" max="4" width="13.7109375" style="6" bestFit="1" customWidth="1"/>
    <col min="5" max="5" width="8.28515625" style="8" bestFit="1" customWidth="1"/>
    <col min="6" max="6" width="22.5703125" style="6" bestFit="1" customWidth="1"/>
    <col min="7" max="7" width="14.28515625" style="6" bestFit="1" customWidth="1"/>
    <col min="8" max="9" width="15.28515625" style="9" customWidth="1"/>
    <col min="10" max="10" width="11.28515625" style="6" bestFit="1" customWidth="1"/>
    <col min="11" max="13" width="15.28515625" style="9" customWidth="1"/>
    <col min="14" max="14" width="15.28515625" style="6" customWidth="1"/>
    <col min="15" max="15" width="12.28515625" style="8" customWidth="1"/>
    <col min="16" max="16" width="11.42578125" style="8" customWidth="1"/>
    <col min="17" max="17" width="9.140625" style="8"/>
    <col min="18" max="18" width="4.85546875" style="8" customWidth="1"/>
    <col min="19" max="19" width="17" style="6" bestFit="1" customWidth="1"/>
    <col min="20" max="16384" width="9.140625" style="8"/>
  </cols>
  <sheetData>
    <row r="1" spans="1:23" x14ac:dyDescent="0.3">
      <c r="A1" s="17" t="s">
        <v>13</v>
      </c>
      <c r="B1" s="17"/>
      <c r="C1" s="17"/>
      <c r="D1" s="17"/>
      <c r="E1" s="18" t="s">
        <v>42</v>
      </c>
      <c r="F1" s="19"/>
      <c r="G1" s="20"/>
      <c r="H1" s="21"/>
      <c r="I1" s="21"/>
      <c r="J1" s="19"/>
      <c r="K1" s="21"/>
      <c r="L1" s="21"/>
      <c r="M1" s="21"/>
      <c r="N1" s="19"/>
      <c r="O1" s="19"/>
      <c r="P1" s="19"/>
      <c r="S1" s="22" t="s">
        <v>23</v>
      </c>
      <c r="T1" s="23"/>
      <c r="U1" s="23"/>
      <c r="W1" s="8" t="s">
        <v>41</v>
      </c>
    </row>
    <row r="2" spans="1:23" x14ac:dyDescent="0.3">
      <c r="A2" s="22"/>
      <c r="B2" s="22"/>
      <c r="C2" s="24"/>
      <c r="D2" s="24"/>
      <c r="S2" s="23" t="s">
        <v>37</v>
      </c>
      <c r="T2" s="25"/>
      <c r="U2" s="23"/>
    </row>
    <row r="3" spans="1:23" ht="23.25" x14ac:dyDescent="0.35">
      <c r="A3" s="24"/>
      <c r="B3" s="24"/>
      <c r="C3" s="26"/>
      <c r="D3" s="26"/>
      <c r="E3" s="27" t="s">
        <v>62</v>
      </c>
      <c r="F3" s="27"/>
      <c r="G3" s="27"/>
      <c r="H3" s="28"/>
      <c r="I3" s="28"/>
      <c r="J3" s="29"/>
      <c r="K3" s="28"/>
      <c r="L3" s="28"/>
      <c r="M3" s="28"/>
      <c r="N3" s="27"/>
      <c r="O3" s="27"/>
      <c r="P3" s="27"/>
      <c r="S3" s="23"/>
      <c r="T3" s="25"/>
      <c r="U3" s="23"/>
    </row>
    <row r="4" spans="1:23" ht="15" customHeight="1" x14ac:dyDescent="0.35">
      <c r="A4" s="24"/>
      <c r="B4" s="24"/>
      <c r="C4" s="26"/>
      <c r="D4" s="26"/>
      <c r="E4" s="27"/>
      <c r="F4" s="27"/>
      <c r="G4" s="30"/>
      <c r="H4" s="28"/>
      <c r="I4" s="28"/>
      <c r="J4" s="29"/>
      <c r="K4" s="28"/>
      <c r="L4" s="28"/>
      <c r="M4" s="28"/>
      <c r="N4" s="27"/>
      <c r="O4" s="27"/>
      <c r="P4" s="27"/>
      <c r="S4" s="31" t="s">
        <v>40</v>
      </c>
      <c r="T4" s="25"/>
      <c r="U4" s="23"/>
    </row>
    <row r="5" spans="1:23" x14ac:dyDescent="0.3">
      <c r="A5" s="24"/>
      <c r="B5" s="24"/>
      <c r="C5" s="24"/>
      <c r="D5" s="24"/>
      <c r="H5" s="42" t="s">
        <v>54</v>
      </c>
      <c r="I5" s="42"/>
      <c r="J5" s="32"/>
      <c r="K5" s="42" t="s">
        <v>55</v>
      </c>
      <c r="L5" s="42"/>
      <c r="M5" s="42" t="s">
        <v>56</v>
      </c>
      <c r="N5" s="42"/>
      <c r="S5" s="8" t="s">
        <v>8</v>
      </c>
      <c r="T5" s="33">
        <v>0.45833333333333331</v>
      </c>
    </row>
    <row r="6" spans="1:23" x14ac:dyDescent="0.3">
      <c r="A6" s="34" t="s">
        <v>38</v>
      </c>
      <c r="B6" s="34" t="s">
        <v>24</v>
      </c>
      <c r="C6" s="34" t="s">
        <v>9</v>
      </c>
      <c r="D6" s="34" t="s">
        <v>1</v>
      </c>
      <c r="E6" s="6" t="s">
        <v>11</v>
      </c>
      <c r="F6" s="8" t="s">
        <v>39</v>
      </c>
      <c r="G6" s="6" t="s">
        <v>43</v>
      </c>
      <c r="H6" s="9" t="s">
        <v>21</v>
      </c>
      <c r="I6" s="9" t="s">
        <v>22</v>
      </c>
      <c r="J6" s="6" t="s">
        <v>50</v>
      </c>
      <c r="K6" s="9" t="s">
        <v>44</v>
      </c>
      <c r="L6" s="9" t="s">
        <v>45</v>
      </c>
      <c r="M6" s="9" t="s">
        <v>46</v>
      </c>
      <c r="N6" s="6" t="s">
        <v>47</v>
      </c>
      <c r="O6" s="6" t="s">
        <v>6</v>
      </c>
      <c r="P6" s="6" t="s">
        <v>7</v>
      </c>
      <c r="S6" s="8" t="s">
        <v>10</v>
      </c>
      <c r="T6" s="35">
        <v>9.0277777777777769E-3</v>
      </c>
    </row>
    <row r="7" spans="1:23" x14ac:dyDescent="0.3">
      <c r="A7" s="1" t="s">
        <v>5</v>
      </c>
      <c r="B7" s="2" t="s">
        <v>25</v>
      </c>
      <c r="C7" s="3">
        <f>emcee_intro</f>
        <v>3.472222222222222E-3</v>
      </c>
      <c r="D7" s="1">
        <v>10</v>
      </c>
      <c r="E7" s="1"/>
      <c r="F7" s="4" t="s">
        <v>2</v>
      </c>
      <c r="G7" s="5" t="str">
        <f>IF(Events[[#This Row],[Event]]="Performance",Events[[#This Row],[Photo Start]]-Pattern_Start," ")</f>
        <v xml:space="preserve"> </v>
      </c>
      <c r="H7" s="5" t="str">
        <f>IF(Events[[#This Row],[Event]]="Performance",Events[[#This Row],[Photo End]]-In_Photo_Room," ")</f>
        <v xml:space="preserve"> </v>
      </c>
      <c r="I7" s="5" t="str">
        <f>IF(Events[[#This Row],[Event]]="Performance",MAX(Events[[#This Row],[Warmup 2 Start]],Events[[#This Row],[Warmup 1 Start]])-Walk_to_warm_up," ")</f>
        <v xml:space="preserve"> </v>
      </c>
      <c r="J7" s="1" t="str">
        <f>IF(Events[[#This Row],[Event]]="Performance",IF(ISODD(Events[[#This Row],[Sequence]]),1,2),"")</f>
        <v/>
      </c>
      <c r="K7" s="5" t="str">
        <f>IF(Events[[#This Row],[Room]]=1,Events[[#This Row],[Warmup 1 End]]-In_Warmup_Room," ")</f>
        <v xml:space="preserve"> </v>
      </c>
      <c r="L7" s="5" t="str">
        <f>IF(Events[[#This Row],[Room]]=1,Events[[#This Row],[On-stage]]-Walk_to_stage," ")</f>
        <v xml:space="preserve"> </v>
      </c>
      <c r="M7" s="5" t="str">
        <f>IF(Events[[#This Row],[Room]]=2,Events[[#This Row],[Warmup 2 End]]-In_Warmup_Room," ")</f>
        <v xml:space="preserve"> </v>
      </c>
      <c r="N7" s="5" t="str">
        <f>IF(Events[[#This Row],[Room]]=2,Events[[#This Row],[On-stage]]-Walk_to_stage," ")</f>
        <v xml:space="preserve"> </v>
      </c>
      <c r="O7" s="5">
        <f>Start</f>
        <v>0.45833333333333331</v>
      </c>
      <c r="P7" s="5">
        <f>Events[[#This Row],[On-stage]]+Events[[#This Row],[Duration]]</f>
        <v>0.46180555555555552</v>
      </c>
      <c r="S7" s="8" t="s">
        <v>35</v>
      </c>
      <c r="T7" s="35">
        <v>6.2500000000000003E-3</v>
      </c>
    </row>
    <row r="8" spans="1:23" x14ac:dyDescent="0.3">
      <c r="A8" s="6" t="s">
        <v>20</v>
      </c>
      <c r="B8" s="2" t="s">
        <v>25</v>
      </c>
      <c r="C8" s="7">
        <f>MT_onstage</f>
        <v>9.0277777777777769E-3</v>
      </c>
      <c r="D8" s="6">
        <v>15</v>
      </c>
      <c r="E8" s="6" t="s">
        <v>0</v>
      </c>
      <c r="F8" s="8" t="s">
        <v>63</v>
      </c>
      <c r="G8" s="9">
        <f>IF(Events[[#This Row],[Event]]="Performance",Events[[#This Row],[Photo Start]]-Pattern_Start," ")</f>
        <v>0.43333333333333335</v>
      </c>
      <c r="H8" s="9">
        <f>IF(Events[[#This Row],[Event]]="Performance",Events[[#This Row],[Photo End]]-In_Photo_Room," ")</f>
        <v>0.43680555555555556</v>
      </c>
      <c r="I8" s="9">
        <f>IF(Events[[#This Row],[Event]]="Performance",MAX(Events[[#This Row],[Warmup 2 Start]],Events[[#This Row],[Warmup 1 Start]])-Walk_to_warm_up," ")</f>
        <v>0.44305555555555554</v>
      </c>
      <c r="J8" s="6">
        <f>IF(Events[[#This Row],[Event]]="Performance",IF(ISODD(Events[[#This Row],[Sequence]]),1,2),"")</f>
        <v>1</v>
      </c>
      <c r="K8" s="9">
        <f>IF(Events[[#This Row],[Room]]=1,Events[[#This Row],[Warmup 1 End]]-In_Warmup_Room," ")</f>
        <v>0.44374999999999998</v>
      </c>
      <c r="L8" s="9">
        <f>IF(Events[[#This Row],[Room]]=1,Events[[#This Row],[On-stage]]-Walk_to_stage," ")</f>
        <v>0.45624999999999999</v>
      </c>
      <c r="M8" s="9" t="str">
        <f>IF(Events[[#This Row],[Room]]=2,Events[[#This Row],[Warmup 2 End]]-In_Warmup_Room," ")</f>
        <v xml:space="preserve"> </v>
      </c>
      <c r="N8" s="9" t="str">
        <f>IF(Events[[#This Row],[Room]]=2,Events[[#This Row],[On-stage]]-Walk_to_stage," ")</f>
        <v xml:space="preserve"> </v>
      </c>
      <c r="O8" s="9">
        <f t="shared" ref="O8:O19" si="0">P7</f>
        <v>0.46180555555555552</v>
      </c>
      <c r="P8" s="9">
        <f>Events[[#This Row],[On-stage]]+Events[[#This Row],[Duration]]</f>
        <v>0.47083333333333333</v>
      </c>
      <c r="S8" s="8" t="s">
        <v>36</v>
      </c>
      <c r="T8" s="35">
        <v>3.472222222222222E-3</v>
      </c>
    </row>
    <row r="9" spans="1:23" x14ac:dyDescent="0.3">
      <c r="A9" s="6" t="s">
        <v>20</v>
      </c>
      <c r="B9" s="2" t="s">
        <v>25</v>
      </c>
      <c r="C9" s="7">
        <f t="shared" ref="C9:C19" si="1">contestant_onstage</f>
        <v>6.2500000000000003E-3</v>
      </c>
      <c r="D9" s="6">
        <v>20</v>
      </c>
      <c r="E9" s="6">
        <v>1</v>
      </c>
      <c r="F9" s="8" t="s">
        <v>64</v>
      </c>
      <c r="G9" s="9">
        <f>IF(Events[[#This Row],[Event]]="Performance",Events[[#This Row],[Photo Start]]-Pattern_Start," ")</f>
        <v>0.44236111111111115</v>
      </c>
      <c r="H9" s="9">
        <f>IF(Events[[#This Row],[Event]]="Performance",Events[[#This Row],[Photo End]]-In_Photo_Room," ")</f>
        <v>0.44583333333333336</v>
      </c>
      <c r="I9" s="9">
        <f>IF(Events[[#This Row],[Event]]="Performance",MAX(Events[[#This Row],[Warmup 2 Start]],Events[[#This Row],[Warmup 1 Start]])-Walk_to_warm_up," ")</f>
        <v>0.45208333333333334</v>
      </c>
      <c r="J9" s="6">
        <f>IF(Events[[#This Row],[Event]]="Performance",IF(ISODD(Events[[#This Row],[Sequence]]),1,2),"")</f>
        <v>2</v>
      </c>
      <c r="K9" s="9" t="str">
        <f>IF(Events[[#This Row],[Room]]=1,Events[[#This Row],[Warmup 1 End]]-In_Warmup_Room," ")</f>
        <v xml:space="preserve"> </v>
      </c>
      <c r="L9" s="9" t="str">
        <f>IF(Events[[#This Row],[Room]]=1,Events[[#This Row],[On-stage]]-Walk_to_stage," ")</f>
        <v xml:space="preserve"> </v>
      </c>
      <c r="M9" s="9">
        <f>IF(Events[[#This Row],[Room]]=2,Events[[#This Row],[Warmup 2 End]]-In_Warmup_Room," ")</f>
        <v>0.45277777777777778</v>
      </c>
      <c r="N9" s="9">
        <f>IF(Events[[#This Row],[Room]]=2,Events[[#This Row],[On-stage]]-Walk_to_stage," ")</f>
        <v>0.46527777777777779</v>
      </c>
      <c r="O9" s="9">
        <f t="shared" si="0"/>
        <v>0.47083333333333333</v>
      </c>
      <c r="P9" s="9">
        <f>Events[[#This Row],[On-stage]]+Events[[#This Row],[Duration]]</f>
        <v>0.4770833333333333</v>
      </c>
      <c r="S9" s="8" t="s">
        <v>57</v>
      </c>
      <c r="T9" s="35">
        <v>1.3888888888888888E-2</v>
      </c>
    </row>
    <row r="10" spans="1:23" x14ac:dyDescent="0.3">
      <c r="A10" s="6" t="s">
        <v>20</v>
      </c>
      <c r="B10" s="2" t="s">
        <v>25</v>
      </c>
      <c r="C10" s="7">
        <f t="shared" si="1"/>
        <v>6.2500000000000003E-3</v>
      </c>
      <c r="D10" s="6">
        <v>25</v>
      </c>
      <c r="E10" s="6">
        <v>2</v>
      </c>
      <c r="F10" s="8" t="s">
        <v>65</v>
      </c>
      <c r="G10" s="9">
        <f>IF(Events[[#This Row],[Event]]="Performance",Events[[#This Row],[Photo Start]]-Pattern_Start," ")</f>
        <v>0.44861111111111113</v>
      </c>
      <c r="H10" s="9">
        <f>IF(Events[[#This Row],[Event]]="Performance",Events[[#This Row],[Photo End]]-In_Photo_Room," ")</f>
        <v>0.45208333333333334</v>
      </c>
      <c r="I10" s="9">
        <f>IF(Events[[#This Row],[Event]]="Performance",MAX(Events[[#This Row],[Warmup 2 Start]],Events[[#This Row],[Warmup 1 Start]])-Walk_to_warm_up," ")</f>
        <v>0.45833333333333331</v>
      </c>
      <c r="J10" s="6">
        <f>IF(Events[[#This Row],[Event]]="Performance",IF(ISODD(Events[[#This Row],[Sequence]]),1,2),"")</f>
        <v>1</v>
      </c>
      <c r="K10" s="9">
        <f>IF(Events[[#This Row],[Room]]=1,Events[[#This Row],[Warmup 1 End]]-In_Warmup_Room," ")</f>
        <v>0.45902777777777776</v>
      </c>
      <c r="L10" s="9">
        <f>IF(Events[[#This Row],[Room]]=1,Events[[#This Row],[On-stage]]-Walk_to_stage," ")</f>
        <v>0.47152777777777777</v>
      </c>
      <c r="M10" s="9" t="str">
        <f>IF(Events[[#This Row],[Room]]=2,Events[[#This Row],[Warmup 2 End]]-In_Warmup_Room," ")</f>
        <v xml:space="preserve"> </v>
      </c>
      <c r="N10" s="9" t="str">
        <f>IF(Events[[#This Row],[Room]]=2,Events[[#This Row],[On-stage]]-Walk_to_stage," ")</f>
        <v xml:space="preserve"> </v>
      </c>
      <c r="O10" s="9">
        <f t="shared" si="0"/>
        <v>0.4770833333333333</v>
      </c>
      <c r="P10" s="9">
        <f>Events[[#This Row],[On-stage]]+Events[[#This Row],[Duration]]</f>
        <v>0.48333333333333328</v>
      </c>
      <c r="S10" s="8" t="s">
        <v>58</v>
      </c>
      <c r="T10" s="35">
        <v>1.0416666666666666E-2</v>
      </c>
    </row>
    <row r="11" spans="1:23" x14ac:dyDescent="0.3">
      <c r="A11" s="6" t="s">
        <v>20</v>
      </c>
      <c r="B11" s="2" t="s">
        <v>25</v>
      </c>
      <c r="C11" s="7">
        <f t="shared" si="1"/>
        <v>6.2500000000000003E-3</v>
      </c>
      <c r="D11" s="6">
        <v>30</v>
      </c>
      <c r="E11" s="6">
        <v>3</v>
      </c>
      <c r="F11" s="8" t="s">
        <v>66</v>
      </c>
      <c r="G11" s="9">
        <f>IF(Events[[#This Row],[Event]]="Performance",Events[[#This Row],[Photo Start]]-Pattern_Start," ")</f>
        <v>0.4548611111111111</v>
      </c>
      <c r="H11" s="9">
        <f>IF(Events[[#This Row],[Event]]="Performance",Events[[#This Row],[Photo End]]-In_Photo_Room," ")</f>
        <v>0.45833333333333331</v>
      </c>
      <c r="I11" s="9">
        <f>IF(Events[[#This Row],[Event]]="Performance",MAX(Events[[#This Row],[Warmup 2 Start]],Events[[#This Row],[Warmup 1 Start]])-Walk_to_warm_up," ")</f>
        <v>0.46458333333333329</v>
      </c>
      <c r="J11" s="6">
        <f>IF(Events[[#This Row],[Event]]="Performance",IF(ISODD(Events[[#This Row],[Sequence]]),1,2),"")</f>
        <v>2</v>
      </c>
      <c r="K11" s="9" t="str">
        <f>IF(Events[[#This Row],[Room]]=1,Events[[#This Row],[Warmup 1 End]]-In_Warmup_Room," ")</f>
        <v xml:space="preserve"> </v>
      </c>
      <c r="L11" s="9" t="str">
        <f>IF(Events[[#This Row],[Room]]=1,Events[[#This Row],[On-stage]]-Walk_to_stage," ")</f>
        <v xml:space="preserve"> </v>
      </c>
      <c r="M11" s="9">
        <f>IF(Events[[#This Row],[Room]]=2,Events[[#This Row],[Warmup 2 End]]-In_Warmup_Room," ")</f>
        <v>0.46527777777777773</v>
      </c>
      <c r="N11" s="9">
        <f>IF(Events[[#This Row],[Room]]=2,Events[[#This Row],[On-stage]]-Walk_to_stage," ")</f>
        <v>0.47777777777777775</v>
      </c>
      <c r="O11" s="9">
        <f t="shared" si="0"/>
        <v>0.48333333333333328</v>
      </c>
      <c r="P11" s="9">
        <f>Events[[#This Row],[On-stage]]+Events[[#This Row],[Duration]]</f>
        <v>0.48958333333333326</v>
      </c>
      <c r="S11" s="8" t="s">
        <v>3</v>
      </c>
      <c r="T11" s="35">
        <v>3.472222222222222E-3</v>
      </c>
    </row>
    <row r="12" spans="1:23" x14ac:dyDescent="0.3">
      <c r="A12" s="6" t="s">
        <v>20</v>
      </c>
      <c r="B12" s="2" t="s">
        <v>25</v>
      </c>
      <c r="C12" s="7">
        <f t="shared" si="1"/>
        <v>6.2500000000000003E-3</v>
      </c>
      <c r="D12" s="6">
        <v>35</v>
      </c>
      <c r="E12" s="6">
        <v>4</v>
      </c>
      <c r="F12" s="8" t="s">
        <v>67</v>
      </c>
      <c r="G12" s="9">
        <f>IF(Events[[#This Row],[Event]]="Performance",Events[[#This Row],[Photo Start]]-Pattern_Start," ")</f>
        <v>0.46111111111111108</v>
      </c>
      <c r="H12" s="9">
        <f>IF(Events[[#This Row],[Event]]="Performance",Events[[#This Row],[Photo End]]-In_Photo_Room," ")</f>
        <v>0.46458333333333329</v>
      </c>
      <c r="I12" s="9">
        <f>IF(Events[[#This Row],[Event]]="Performance",MAX(Events[[#This Row],[Warmup 2 Start]],Events[[#This Row],[Warmup 1 Start]])-Walk_to_warm_up," ")</f>
        <v>0.47083333333333327</v>
      </c>
      <c r="J12" s="6">
        <f>IF(Events[[#This Row],[Event]]="Performance",IF(ISODD(Events[[#This Row],[Sequence]]),1,2),"")</f>
        <v>1</v>
      </c>
      <c r="K12" s="9">
        <f>IF(Events[[#This Row],[Room]]=1,Events[[#This Row],[Warmup 1 End]]-In_Warmup_Room," ")</f>
        <v>0.47152777777777771</v>
      </c>
      <c r="L12" s="9">
        <f>IF(Events[[#This Row],[Room]]=1,Events[[#This Row],[On-stage]]-Walk_to_stage," ")</f>
        <v>0.48402777777777772</v>
      </c>
      <c r="M12" s="9" t="str">
        <f>IF(Events[[#This Row],[Room]]=2,Events[[#This Row],[Warmup 2 End]]-In_Warmup_Room," ")</f>
        <v xml:space="preserve"> </v>
      </c>
      <c r="N12" s="9" t="str">
        <f>IF(Events[[#This Row],[Room]]=2,Events[[#This Row],[On-stage]]-Walk_to_stage," ")</f>
        <v xml:space="preserve"> </v>
      </c>
      <c r="O12" s="9">
        <f t="shared" si="0"/>
        <v>0.48958333333333326</v>
      </c>
      <c r="P12" s="9">
        <f>Events[[#This Row],[On-stage]]+Events[[#This Row],[Duration]]</f>
        <v>0.49583333333333324</v>
      </c>
      <c r="S12" s="8" t="s">
        <v>12</v>
      </c>
      <c r="T12" s="35">
        <v>1.0416666666666666E-2</v>
      </c>
    </row>
    <row r="13" spans="1:23" x14ac:dyDescent="0.3">
      <c r="A13" s="6" t="s">
        <v>20</v>
      </c>
      <c r="B13" s="2" t="s">
        <v>25</v>
      </c>
      <c r="C13" s="7">
        <f t="shared" si="1"/>
        <v>6.2500000000000003E-3</v>
      </c>
      <c r="D13" s="6">
        <v>40</v>
      </c>
      <c r="E13" s="6">
        <v>5</v>
      </c>
      <c r="F13" s="8" t="s">
        <v>68</v>
      </c>
      <c r="G13" s="9">
        <f>IF(Events[[#This Row],[Event]]="Performance",Events[[#This Row],[Photo Start]]-Pattern_Start," ")</f>
        <v>0.46736111111111106</v>
      </c>
      <c r="H13" s="9">
        <f>IF(Events[[#This Row],[Event]]="Performance",Events[[#This Row],[Photo End]]-In_Photo_Room," ")</f>
        <v>0.47083333333333327</v>
      </c>
      <c r="I13" s="9">
        <f>IF(Events[[#This Row],[Event]]="Performance",MAX(Events[[#This Row],[Warmup 2 Start]],Events[[#This Row],[Warmup 1 Start]])-Walk_to_warm_up," ")</f>
        <v>0.47708333333333325</v>
      </c>
      <c r="J13" s="6">
        <f>IF(Events[[#This Row],[Event]]="Performance",IF(ISODD(Events[[#This Row],[Sequence]]),1,2),"")</f>
        <v>2</v>
      </c>
      <c r="K13" s="9" t="str">
        <f>IF(Events[[#This Row],[Room]]=1,Events[[#This Row],[Warmup 1 End]]-In_Warmup_Room," ")</f>
        <v xml:space="preserve"> </v>
      </c>
      <c r="L13" s="9" t="str">
        <f>IF(Events[[#This Row],[Room]]=1,Events[[#This Row],[On-stage]]-Walk_to_stage," ")</f>
        <v xml:space="preserve"> </v>
      </c>
      <c r="M13" s="9">
        <f>IF(Events[[#This Row],[Room]]=2,Events[[#This Row],[Warmup 2 End]]-In_Warmup_Room," ")</f>
        <v>0.47777777777777769</v>
      </c>
      <c r="N13" s="9">
        <f>IF(Events[[#This Row],[Room]]=2,Events[[#This Row],[On-stage]]-Walk_to_stage," ")</f>
        <v>0.4902777777777777</v>
      </c>
      <c r="O13" s="9">
        <f t="shared" si="0"/>
        <v>0.49583333333333324</v>
      </c>
      <c r="P13" s="9">
        <f>Events[[#This Row],[On-stage]]+Events[[#This Row],[Duration]]</f>
        <v>0.50208333333333321</v>
      </c>
      <c r="S13" s="8"/>
      <c r="T13" s="35"/>
    </row>
    <row r="14" spans="1:23" x14ac:dyDescent="0.3">
      <c r="A14" s="6" t="s">
        <v>20</v>
      </c>
      <c r="B14" s="2" t="s">
        <v>25</v>
      </c>
      <c r="C14" s="7">
        <f t="shared" si="1"/>
        <v>6.2500000000000003E-3</v>
      </c>
      <c r="D14" s="6">
        <v>45</v>
      </c>
      <c r="E14" s="6">
        <v>6</v>
      </c>
      <c r="F14" s="8" t="s">
        <v>69</v>
      </c>
      <c r="G14" s="9">
        <f>IF(Events[[#This Row],[Event]]="Performance",Events[[#This Row],[Photo Start]]-Pattern_Start," ")</f>
        <v>0.47361111111111104</v>
      </c>
      <c r="H14" s="9">
        <f>IF(Events[[#This Row],[Event]]="Performance",Events[[#This Row],[Photo End]]-In_Photo_Room," ")</f>
        <v>0.47708333333333325</v>
      </c>
      <c r="I14" s="9">
        <f>IF(Events[[#This Row],[Event]]="Performance",MAX(Events[[#This Row],[Warmup 2 Start]],Events[[#This Row],[Warmup 1 Start]])-Walk_to_warm_up," ")</f>
        <v>0.48333333333333323</v>
      </c>
      <c r="J14" s="6">
        <f>IF(Events[[#This Row],[Event]]="Performance",IF(ISODD(Events[[#This Row],[Sequence]]),1,2),"")</f>
        <v>1</v>
      </c>
      <c r="K14" s="9">
        <f>IF(Events[[#This Row],[Room]]=1,Events[[#This Row],[Warmup 1 End]]-In_Warmup_Room," ")</f>
        <v>0.48402777777777767</v>
      </c>
      <c r="L14" s="9">
        <f>IF(Events[[#This Row],[Room]]=1,Events[[#This Row],[On-stage]]-Walk_to_stage," ")</f>
        <v>0.49652777777777768</v>
      </c>
      <c r="M14" s="9" t="str">
        <f>IF(Events[[#This Row],[Room]]=2,Events[[#This Row],[Warmup 2 End]]-In_Warmup_Room," ")</f>
        <v xml:space="preserve"> </v>
      </c>
      <c r="N14" s="9" t="str">
        <f>IF(Events[[#This Row],[Room]]=2,Events[[#This Row],[On-stage]]-Walk_to_stage," ")</f>
        <v xml:space="preserve"> </v>
      </c>
      <c r="O14" s="9">
        <f t="shared" si="0"/>
        <v>0.50208333333333321</v>
      </c>
      <c r="P14" s="9">
        <f>Events[[#This Row],[On-stage]]+Events[[#This Row],[Duration]]</f>
        <v>0.50833333333333319</v>
      </c>
      <c r="S14" s="8"/>
      <c r="T14" s="6"/>
    </row>
    <row r="15" spans="1:23" x14ac:dyDescent="0.3">
      <c r="A15" s="6" t="s">
        <v>20</v>
      </c>
      <c r="B15" s="2" t="s">
        <v>25</v>
      </c>
      <c r="C15" s="7">
        <f t="shared" si="1"/>
        <v>6.2500000000000003E-3</v>
      </c>
      <c r="D15" s="6">
        <v>50</v>
      </c>
      <c r="E15" s="6">
        <v>7</v>
      </c>
      <c r="F15" s="8" t="s">
        <v>70</v>
      </c>
      <c r="G15" s="9">
        <f>IF(Events[[#This Row],[Event]]="Performance",Events[[#This Row],[Photo Start]]-Pattern_Start," ")</f>
        <v>0.47986111111111102</v>
      </c>
      <c r="H15" s="9">
        <f>IF(Events[[#This Row],[Event]]="Performance",Events[[#This Row],[Photo End]]-In_Photo_Room," ")</f>
        <v>0.48333333333333323</v>
      </c>
      <c r="I15" s="9">
        <f>IF(Events[[#This Row],[Event]]="Performance",MAX(Events[[#This Row],[Warmup 2 Start]],Events[[#This Row],[Warmup 1 Start]])-Walk_to_warm_up," ")</f>
        <v>0.4895833333333332</v>
      </c>
      <c r="J15" s="6">
        <f>IF(Events[[#This Row],[Event]]="Performance",IF(ISODD(Events[[#This Row],[Sequence]]),1,2),"")</f>
        <v>2</v>
      </c>
      <c r="K15" s="9" t="str">
        <f>IF(Events[[#This Row],[Room]]=1,Events[[#This Row],[Warmup 1 End]]-In_Warmup_Room," ")</f>
        <v xml:space="preserve"> </v>
      </c>
      <c r="L15" s="9" t="str">
        <f>IF(Events[[#This Row],[Room]]=1,Events[[#This Row],[On-stage]]-Walk_to_stage," ")</f>
        <v xml:space="preserve"> </v>
      </c>
      <c r="M15" s="9">
        <f>IF(Events[[#This Row],[Room]]=2,Events[[#This Row],[Warmup 2 End]]-In_Warmup_Room," ")</f>
        <v>0.49027777777777765</v>
      </c>
      <c r="N15" s="9">
        <f>IF(Events[[#This Row],[Room]]=2,Events[[#This Row],[On-stage]]-Walk_to_stage," ")</f>
        <v>0.50277777777777766</v>
      </c>
      <c r="O15" s="9">
        <f t="shared" si="0"/>
        <v>0.50833333333333319</v>
      </c>
      <c r="P15" s="9">
        <f>Events[[#This Row],[On-stage]]+Events[[#This Row],[Duration]]</f>
        <v>0.51458333333333317</v>
      </c>
      <c r="S15" s="36" t="s">
        <v>19</v>
      </c>
      <c r="T15" s="6"/>
    </row>
    <row r="16" spans="1:23" x14ac:dyDescent="0.3">
      <c r="A16" s="6" t="s">
        <v>20</v>
      </c>
      <c r="B16" s="2" t="s">
        <v>25</v>
      </c>
      <c r="C16" s="7">
        <f t="shared" si="1"/>
        <v>6.2500000000000003E-3</v>
      </c>
      <c r="D16" s="6">
        <v>55</v>
      </c>
      <c r="E16" s="6">
        <v>8</v>
      </c>
      <c r="F16" s="8" t="s">
        <v>71</v>
      </c>
      <c r="G16" s="9">
        <f>IF(Events[[#This Row],[Event]]="Performance",Events[[#This Row],[Photo Start]]-Pattern_Start," ")</f>
        <v>0.48611111111111099</v>
      </c>
      <c r="H16" s="9">
        <f>IF(Events[[#This Row],[Event]]="Performance",Events[[#This Row],[Photo End]]-In_Photo_Room," ")</f>
        <v>0.4895833333333332</v>
      </c>
      <c r="I16" s="9">
        <f>IF(Events[[#This Row],[Event]]="Performance",MAX(Events[[#This Row],[Warmup 2 Start]],Events[[#This Row],[Warmup 1 Start]])-Walk_to_warm_up," ")</f>
        <v>0.49583333333333318</v>
      </c>
      <c r="J16" s="6">
        <f>IF(Events[[#This Row],[Event]]="Performance",IF(ISODD(Events[[#This Row],[Sequence]]),1,2),"")</f>
        <v>1</v>
      </c>
      <c r="K16" s="9">
        <f>IF(Events[[#This Row],[Room]]=1,Events[[#This Row],[Warmup 1 End]]-In_Warmup_Room," ")</f>
        <v>0.49652777777777762</v>
      </c>
      <c r="L16" s="9">
        <f>IF(Events[[#This Row],[Room]]=1,Events[[#This Row],[On-stage]]-Walk_to_stage," ")</f>
        <v>0.50902777777777763</v>
      </c>
      <c r="M16" s="9" t="str">
        <f>IF(Events[[#This Row],[Room]]=2,Events[[#This Row],[Warmup 2 End]]-In_Warmup_Room," ")</f>
        <v xml:space="preserve"> </v>
      </c>
      <c r="N16" s="9" t="str">
        <f>IF(Events[[#This Row],[Room]]=2,Events[[#This Row],[On-stage]]-Walk_to_stage," ")</f>
        <v xml:space="preserve"> </v>
      </c>
      <c r="O16" s="9">
        <f t="shared" si="0"/>
        <v>0.51458333333333317</v>
      </c>
      <c r="P16" s="9">
        <f>Events[[#This Row],[On-stage]]+Events[[#This Row],[Duration]]</f>
        <v>0.52083333333333315</v>
      </c>
      <c r="S16" s="8" t="s">
        <v>14</v>
      </c>
      <c r="T16" s="35">
        <v>5.5555555555555558E-3</v>
      </c>
    </row>
    <row r="17" spans="1:21" x14ac:dyDescent="0.3">
      <c r="A17" s="6" t="s">
        <v>20</v>
      </c>
      <c r="B17" s="2" t="s">
        <v>25</v>
      </c>
      <c r="C17" s="7">
        <f t="shared" si="1"/>
        <v>6.2500000000000003E-3</v>
      </c>
      <c r="D17" s="6">
        <v>60</v>
      </c>
      <c r="E17" s="6">
        <v>9</v>
      </c>
      <c r="F17" s="8" t="s">
        <v>72</v>
      </c>
      <c r="G17" s="9">
        <f>IF(Events[[#This Row],[Event]]="Performance",Events[[#This Row],[Photo Start]]-Pattern_Start," ")</f>
        <v>0.49236111111111103</v>
      </c>
      <c r="H17" s="9">
        <f>IF(Events[[#This Row],[Event]]="Performance",Events[[#This Row],[Photo End]]-In_Photo_Room," ")</f>
        <v>0.49583333333333324</v>
      </c>
      <c r="I17" s="9">
        <f>IF(Events[[#This Row],[Event]]="Performance",MAX(Events[[#This Row],[Warmup 2 Start]],Events[[#This Row],[Warmup 1 Start]])-Walk_to_warm_up," ")</f>
        <v>0.50208333333333321</v>
      </c>
      <c r="J17" s="6">
        <f>IF(Events[[#This Row],[Event]]="Performance",IF(ISODD(Events[[#This Row],[Sequence]]),1,2),"")</f>
        <v>2</v>
      </c>
      <c r="K17" s="9" t="str">
        <f>IF(Events[[#This Row],[Room]]=1,Events[[#This Row],[Warmup 1 End]]-In_Warmup_Room," ")</f>
        <v xml:space="preserve"> </v>
      </c>
      <c r="L17" s="9" t="str">
        <f>IF(Events[[#This Row],[Room]]=1,Events[[#This Row],[On-stage]]-Walk_to_stage," ")</f>
        <v xml:space="preserve"> </v>
      </c>
      <c r="M17" s="9">
        <f>IF(Events[[#This Row],[Room]]=2,Events[[#This Row],[Warmup 2 End]]-In_Warmup_Room," ")</f>
        <v>0.50277777777777766</v>
      </c>
      <c r="N17" s="9">
        <f>IF(Events[[#This Row],[Room]]=2,Events[[#This Row],[On-stage]]-Walk_to_stage," ")</f>
        <v>0.51527777777777761</v>
      </c>
      <c r="O17" s="9">
        <f t="shared" si="0"/>
        <v>0.52083333333333315</v>
      </c>
      <c r="P17" s="9">
        <f>Events[[#This Row],[On-stage]]+Events[[#This Row],[Duration]]</f>
        <v>0.52708333333333313</v>
      </c>
      <c r="S17" s="8" t="s">
        <v>15</v>
      </c>
      <c r="T17" s="35">
        <v>1.2500000000000001E-2</v>
      </c>
    </row>
    <row r="18" spans="1:21" x14ac:dyDescent="0.3">
      <c r="A18" s="6" t="s">
        <v>20</v>
      </c>
      <c r="B18" s="2" t="s">
        <v>25</v>
      </c>
      <c r="C18" s="7">
        <f t="shared" si="1"/>
        <v>6.2500000000000003E-3</v>
      </c>
      <c r="D18" s="6">
        <v>65</v>
      </c>
      <c r="E18" s="6">
        <v>10</v>
      </c>
      <c r="F18" s="8" t="s">
        <v>73</v>
      </c>
      <c r="G18" s="9">
        <f>IF(Events[[#This Row],[Event]]="Performance",Events[[#This Row],[Photo Start]]-Pattern_Start," ")</f>
        <v>0.49861111111111101</v>
      </c>
      <c r="H18" s="9">
        <f>IF(Events[[#This Row],[Event]]="Performance",Events[[#This Row],[Photo End]]-In_Photo_Room," ")</f>
        <v>0.50208333333333321</v>
      </c>
      <c r="I18" s="9">
        <f>IF(Events[[#This Row],[Event]]="Performance",MAX(Events[[#This Row],[Warmup 2 Start]],Events[[#This Row],[Warmup 1 Start]])-Walk_to_warm_up," ")</f>
        <v>0.50833333333333319</v>
      </c>
      <c r="J18" s="6">
        <f>IF(Events[[#This Row],[Event]]="Performance",IF(ISODD(Events[[#This Row],[Sequence]]),1,2),"")</f>
        <v>1</v>
      </c>
      <c r="K18" s="9">
        <f>IF(Events[[#This Row],[Room]]=1,Events[[#This Row],[Warmup 1 End]]-In_Warmup_Room," ")</f>
        <v>0.50902777777777763</v>
      </c>
      <c r="L18" s="9">
        <f>IF(Events[[#This Row],[Room]]=1,Events[[#This Row],[On-stage]]-Walk_to_stage," ")</f>
        <v>0.52152777777777759</v>
      </c>
      <c r="M18" s="9" t="str">
        <f>IF(Events[[#This Row],[Room]]=2,Events[[#This Row],[Warmup 2 End]]-In_Warmup_Room," ")</f>
        <v xml:space="preserve"> </v>
      </c>
      <c r="N18" s="9" t="str">
        <f>IF(Events[[#This Row],[Room]]=2,Events[[#This Row],[On-stage]]-Walk_to_stage," ")</f>
        <v xml:space="preserve"> </v>
      </c>
      <c r="O18" s="9">
        <f t="shared" si="0"/>
        <v>0.52708333333333313</v>
      </c>
      <c r="P18" s="9">
        <f>Events[[#This Row],[On-stage]]+Events[[#This Row],[Duration]]</f>
        <v>0.5333333333333331</v>
      </c>
      <c r="S18" s="8" t="s">
        <v>16</v>
      </c>
      <c r="T18" s="35">
        <v>6.9444444444444447E-4</v>
      </c>
    </row>
    <row r="19" spans="1:21" x14ac:dyDescent="0.3">
      <c r="A19" s="6" t="s">
        <v>20</v>
      </c>
      <c r="B19" s="2" t="s">
        <v>25</v>
      </c>
      <c r="C19" s="7">
        <f t="shared" si="1"/>
        <v>6.2500000000000003E-3</v>
      </c>
      <c r="D19" s="6">
        <v>70</v>
      </c>
      <c r="E19" s="6">
        <v>11</v>
      </c>
      <c r="F19" s="8" t="s">
        <v>61</v>
      </c>
      <c r="G19" s="9">
        <f>IF(Events[[#This Row],[Event]]="Performance",Events[[#This Row],[Photo Start]]-Pattern_Start," ")</f>
        <v>0.50486111111111098</v>
      </c>
      <c r="H19" s="9">
        <f>IF(Events[[#This Row],[Event]]="Performance",Events[[#This Row],[Photo End]]-In_Photo_Room," ")</f>
        <v>0.50833333333333319</v>
      </c>
      <c r="I19" s="9">
        <f>IF(Events[[#This Row],[Event]]="Performance",MAX(Events[[#This Row],[Warmup 2 Start]],Events[[#This Row],[Warmup 1 Start]])-Walk_to_warm_up," ")</f>
        <v>0.51458333333333317</v>
      </c>
      <c r="J19" s="6">
        <f>IF(Events[[#This Row],[Event]]="Performance",IF(ISODD(Events[[#This Row],[Sequence]]),1,2),"")</f>
        <v>2</v>
      </c>
      <c r="K19" s="9" t="str">
        <f>IF(Events[[#This Row],[Room]]=1,Events[[#This Row],[Warmup 1 End]]-In_Warmup_Room," ")</f>
        <v xml:space="preserve"> </v>
      </c>
      <c r="L19" s="9" t="str">
        <f>IF(Events[[#This Row],[Room]]=1,Events[[#This Row],[On-stage]]-Walk_to_stage," ")</f>
        <v xml:space="preserve"> </v>
      </c>
      <c r="M19" s="9">
        <f>IF(Events[[#This Row],[Room]]=2,Events[[#This Row],[Warmup 2 End]]-In_Warmup_Room," ")</f>
        <v>0.51527777777777761</v>
      </c>
      <c r="N19" s="9">
        <f>IF(Events[[#This Row],[Room]]=2,Events[[#This Row],[On-stage]]-Walk_to_stage," ")</f>
        <v>0.52777777777777757</v>
      </c>
      <c r="O19" s="9">
        <f t="shared" si="0"/>
        <v>0.5333333333333331</v>
      </c>
      <c r="P19" s="9">
        <f>Events[[#This Row],[On-stage]]+Events[[#This Row],[Duration]]</f>
        <v>0.53958333333333308</v>
      </c>
      <c r="S19" s="8" t="s">
        <v>17</v>
      </c>
      <c r="T19" s="35">
        <v>6.2500000000000003E-3</v>
      </c>
    </row>
    <row r="20" spans="1:21" x14ac:dyDescent="0.3">
      <c r="A20" s="10" t="s">
        <v>59</v>
      </c>
      <c r="B20" s="10" t="s">
        <v>26</v>
      </c>
      <c r="C20" s="11">
        <f>perm_crown</f>
        <v>1.3888888888888888E-2</v>
      </c>
      <c r="D20" s="10">
        <v>90</v>
      </c>
      <c r="E20" s="10"/>
      <c r="F20" s="12" t="str">
        <f>"Permanent Crown Ceremony "&amp;TEXT(Events[[#This Row],[Duration]],"H:MM")</f>
        <v>Permanent Crown Ceremony 0:20</v>
      </c>
      <c r="G20" s="13" t="str">
        <f>IF(Events[[#This Row],[Event]]="Performance",Events[[#This Row],[Photo Start]]-Pattern_Start," ")</f>
        <v xml:space="preserve"> </v>
      </c>
      <c r="H20" s="14" t="str">
        <f>IF(Events[[#This Row],[Event]]="Performance",Events[[#This Row],[Photo End]]-In_Photo_Room," ")</f>
        <v xml:space="preserve"> </v>
      </c>
      <c r="I20" s="14" t="str">
        <f>IF(Events[[#This Row],[Event]]="Performance",MAX(Events[[#This Row],[Warmup 2 Start]],Events[[#This Row],[Warmup 1 Start]])-Walk_to_warm_up," ")</f>
        <v xml:space="preserve"> </v>
      </c>
      <c r="J20" s="15" t="str">
        <f>IF(Events[[#This Row],[Event]]="Performance",IF(ISODD(Events[[#This Row],[Sequence]]),1,2),"")</f>
        <v/>
      </c>
      <c r="K20" s="14" t="str">
        <f>IF(Events[[#This Row],[Room]]=1,Events[[#This Row],[Warmup 1 End]]-In_Warmup_Room," ")</f>
        <v xml:space="preserve"> </v>
      </c>
      <c r="L20" s="14" t="str">
        <f>IF(Events[[#This Row],[Room]]=1,Events[[#This Row],[On-stage]]-Walk_to_stage," ")</f>
        <v xml:space="preserve"> </v>
      </c>
      <c r="M20" s="13" t="str">
        <f>IF(Events[[#This Row],[Room]]=2,Events[[#This Row],[Warmup 2 End]]-In_Warmup_Room," ")</f>
        <v xml:space="preserve"> </v>
      </c>
      <c r="N20" s="13" t="str">
        <f>IF(Events[[#This Row],[Room]]=2,Events[[#This Row],[On-stage]]-Walk_to_stage," ")</f>
        <v xml:space="preserve"> </v>
      </c>
      <c r="O20" s="13">
        <f>P18</f>
        <v>0.5333333333333331</v>
      </c>
      <c r="P20" s="13">
        <f>Events[[#This Row],[On-stage]]+Events[[#This Row],[Duration]]</f>
        <v>0.54722222222222194</v>
      </c>
      <c r="S20" s="8" t="s">
        <v>43</v>
      </c>
      <c r="T20" s="35">
        <v>3.472222222222222E-3</v>
      </c>
    </row>
    <row r="21" spans="1:21" x14ac:dyDescent="0.3">
      <c r="A21" s="1" t="s">
        <v>3</v>
      </c>
      <c r="B21" s="1" t="s">
        <v>26</v>
      </c>
      <c r="C21" s="3">
        <f>Announcements</f>
        <v>3.472222222222222E-3</v>
      </c>
      <c r="D21" s="1">
        <v>100</v>
      </c>
      <c r="E21" s="1"/>
      <c r="F21" s="4" t="s">
        <v>3</v>
      </c>
      <c r="G21" s="5" t="str">
        <f>IF(Events[[#This Row],[Event]]="Performance",Events[[#This Row],[Photo Start]]-Pattern_Start," ")</f>
        <v xml:space="preserve"> </v>
      </c>
      <c r="H21" s="5" t="str">
        <f>IF(Events[[#This Row],[Event]]="Performance",Events[[#This Row],[Photo End]]-In_Photo_Room," ")</f>
        <v xml:space="preserve"> </v>
      </c>
      <c r="I21" s="5" t="str">
        <f>IF(Events[[#This Row],[Event]]="Performance",MAX(Events[[#This Row],[Warmup 2 Start]],Events[[#This Row],[Warmup 1 Start]])-Walk_to_warm_up," ")</f>
        <v xml:space="preserve"> </v>
      </c>
      <c r="J21" s="1" t="str">
        <f>IF(Events[[#This Row],[Event]]="Performance",IF(ISODD(Events[[#This Row],[Sequence]]),1,2),"")</f>
        <v/>
      </c>
      <c r="K21" s="5" t="str">
        <f>IF(Events[[#This Row],[Room]]=1,Events[[#This Row],[Warmup 1 End]]-In_Warmup_Room," ")</f>
        <v xml:space="preserve"> </v>
      </c>
      <c r="L21" s="5" t="str">
        <f>IF(Events[[#This Row],[Room]]=1,Events[[#This Row],[On-stage]]-Walk_to_stage," ")</f>
        <v xml:space="preserve"> </v>
      </c>
      <c r="M21" s="5" t="str">
        <f>IF(Events[[#This Row],[Room]]=2,Events[[#This Row],[Warmup 2 End]]-In_Warmup_Room," ")</f>
        <v xml:space="preserve"> </v>
      </c>
      <c r="N21" s="5" t="str">
        <f>IF(Events[[#This Row],[Room]]=2,Events[[#This Row],[On-stage]]-Walk_to_stage," ")</f>
        <v xml:space="preserve"> </v>
      </c>
      <c r="O21" s="5">
        <f>P20</f>
        <v>0.54722222222222194</v>
      </c>
      <c r="P21" s="5">
        <f>Events[[#This Row],[On-stage]]+Events[[#This Row],[Duration]]</f>
        <v>0.55069444444444415</v>
      </c>
      <c r="S21" s="8" t="s">
        <v>18</v>
      </c>
      <c r="T21" s="37">
        <f>SUM(T16:T20)</f>
        <v>2.8472222222222225E-2</v>
      </c>
    </row>
    <row r="22" spans="1:21" x14ac:dyDescent="0.3">
      <c r="A22" s="1" t="s">
        <v>4</v>
      </c>
      <c r="B22" s="1" t="s">
        <v>26</v>
      </c>
      <c r="C22" s="16">
        <f>Award</f>
        <v>1.0416666666666666E-2</v>
      </c>
      <c r="D22" s="1">
        <v>120</v>
      </c>
      <c r="E22" s="1"/>
      <c r="F22" s="4" t="s">
        <v>4</v>
      </c>
      <c r="G22" s="5" t="str">
        <f>IF(Events[[#This Row],[Event]]="Performance",Events[[#This Row],[Photo Start]]-Pattern_Start," ")</f>
        <v xml:space="preserve"> </v>
      </c>
      <c r="H22" s="5" t="str">
        <f>IF(Events[[#This Row],[Event]]="Performance",Events[[#This Row],[Photo End]]-In_Photo_Room," ")</f>
        <v xml:space="preserve"> </v>
      </c>
      <c r="I22" s="5" t="str">
        <f>IF(Events[[#This Row],[Event]]="Performance",MAX(Events[[#This Row],[Warmup 2 Start]],Events[[#This Row],[Warmup 1 Start]])-Walk_to_warm_up," ")</f>
        <v xml:space="preserve"> </v>
      </c>
      <c r="J22" s="1" t="str">
        <f>IF(Events[[#This Row],[Event]]="Performance",IF(ISODD(Events[[#This Row],[Sequence]]),1,2),"")</f>
        <v/>
      </c>
      <c r="K22" s="5" t="str">
        <f>IF(Events[[#This Row],[Room]]=1,Events[[#This Row],[Warmup 1 End]]-In_Warmup_Room," ")</f>
        <v xml:space="preserve"> </v>
      </c>
      <c r="L22" s="5" t="str">
        <f>IF(Events[[#This Row],[Room]]=1,Events[[#This Row],[On-stage]]-Walk_to_stage," ")</f>
        <v xml:space="preserve"> </v>
      </c>
      <c r="M22" s="5" t="str">
        <f>IF(Events[[#This Row],[Room]]=2,Events[[#This Row],[Warmup 2 End]]-In_Warmup_Room," ")</f>
        <v xml:space="preserve"> </v>
      </c>
      <c r="N22" s="5" t="str">
        <f>IF(Events[[#This Row],[Room]]=2,Events[[#This Row],[On-stage]]-Walk_to_stage," ")</f>
        <v xml:space="preserve"> </v>
      </c>
      <c r="O22" s="5">
        <f>P21</f>
        <v>0.55069444444444415</v>
      </c>
      <c r="P22" s="5">
        <f>Events[[#This Row],[On-stage]]+Events[[#This Row],[Duration]]</f>
        <v>0.56111111111111078</v>
      </c>
      <c r="S22" s="8"/>
      <c r="T22" s="6"/>
    </row>
    <row r="23" spans="1:21" x14ac:dyDescent="0.3">
      <c r="A23" s="10" t="s">
        <v>60</v>
      </c>
      <c r="B23" s="10" t="s">
        <v>26</v>
      </c>
      <c r="C23" s="11">
        <f>new_crown</f>
        <v>1.0416666666666666E-2</v>
      </c>
      <c r="D23" s="10">
        <v>130</v>
      </c>
      <c r="E23" s="10"/>
      <c r="F23" s="12" t="str">
        <f>"New Crown Ceremony "&amp;TEXT(Events[[#This Row],[Duration]],"H:MM")</f>
        <v>New Crown Ceremony 0:15</v>
      </c>
      <c r="G23" s="13" t="str">
        <f>IF(Events[[#This Row],[Event]]="Performance",Events[[#This Row],[Photo Start]]-Pattern_Start," ")</f>
        <v xml:space="preserve"> </v>
      </c>
      <c r="H23" s="14" t="str">
        <f>IF(Events[[#This Row],[Event]]="Performance",Events[[#This Row],[Photo End]]-In_Photo_Room," ")</f>
        <v xml:space="preserve"> </v>
      </c>
      <c r="I23" s="14" t="str">
        <f>IF(Events[[#This Row],[Event]]="Performance",MAX(Events[[#This Row],[Warmup 2 Start]],Events[[#This Row],[Warmup 1 Start]])-Walk_to_warm_up," ")</f>
        <v xml:space="preserve"> </v>
      </c>
      <c r="J23" s="15" t="str">
        <f>IF(Events[[#This Row],[Event]]="Performance",IF(ISODD(Events[[#This Row],[Sequence]]),1,2),"")</f>
        <v/>
      </c>
      <c r="K23" s="14" t="str">
        <f>IF(Events[[#This Row],[Room]]=1,Events[[#This Row],[Warmup 1 End]]-In_Warmup_Room," ")</f>
        <v xml:space="preserve"> </v>
      </c>
      <c r="L23" s="14" t="str">
        <f>IF(Events[[#This Row],[Room]]=1,Events[[#This Row],[On-stage]]-Walk_to_stage," ")</f>
        <v xml:space="preserve"> </v>
      </c>
      <c r="M23" s="14" t="str">
        <f>IF(Events[[#This Row],[Room]]=2,Events[[#This Row],[Warmup 2 End]]-In_Warmup_Room," ")</f>
        <v xml:space="preserve"> </v>
      </c>
      <c r="N23" s="13" t="str">
        <f>IF(Events[[#This Row],[Room]]=2,Events[[#This Row],[On-stage]]-Walk_to_stage," ")</f>
        <v xml:space="preserve"> </v>
      </c>
      <c r="O23" s="13">
        <f>P22</f>
        <v>0.56111111111111078</v>
      </c>
      <c r="P23" s="13">
        <f>Events[[#This Row],[On-stage]]+Events[[#This Row],[Duration]]</f>
        <v>0.57152777777777741</v>
      </c>
      <c r="S23" s="8" t="s">
        <v>51</v>
      </c>
      <c r="T23" s="38" t="s">
        <v>54</v>
      </c>
    </row>
    <row r="24" spans="1:21" x14ac:dyDescent="0.3">
      <c r="S24" s="8" t="s">
        <v>48</v>
      </c>
      <c r="T24" s="38" t="s">
        <v>55</v>
      </c>
    </row>
    <row r="25" spans="1:21" x14ac:dyDescent="0.3">
      <c r="S25" s="8" t="s">
        <v>49</v>
      </c>
      <c r="T25" s="38" t="s">
        <v>56</v>
      </c>
    </row>
    <row r="26" spans="1:21" x14ac:dyDescent="0.3">
      <c r="S26" s="8"/>
      <c r="T26" s="6"/>
    </row>
    <row r="27" spans="1:21" x14ac:dyDescent="0.3">
      <c r="S27" s="39" t="s">
        <v>52</v>
      </c>
      <c r="T27" s="39"/>
      <c r="U27" s="39"/>
    </row>
    <row r="28" spans="1:21" x14ac:dyDescent="0.3">
      <c r="S28" s="39" t="s">
        <v>53</v>
      </c>
      <c r="T28" s="39"/>
      <c r="U28" s="39"/>
    </row>
    <row r="30" spans="1:21" x14ac:dyDescent="0.3">
      <c r="S30" s="40" t="s">
        <v>33</v>
      </c>
      <c r="T30" s="6"/>
      <c r="U30" s="40" t="s">
        <v>34</v>
      </c>
    </row>
    <row r="31" spans="1:21" x14ac:dyDescent="0.3">
      <c r="S31" s="8" t="s">
        <v>25</v>
      </c>
      <c r="T31" s="41">
        <f>SUMIF(Events[Section],S31,Events[Duration])</f>
        <v>8.1250000000000003E-2</v>
      </c>
      <c r="U31" s="8">
        <f>COUNTIFS(Events[Event],"Performance",Events[Section],S31)</f>
        <v>12</v>
      </c>
    </row>
    <row r="32" spans="1:21" x14ac:dyDescent="0.3">
      <c r="S32" s="8" t="s">
        <v>26</v>
      </c>
      <c r="T32" s="41">
        <f>SUMIF(Events[Section],S32,Events[Duration])</f>
        <v>3.8194444444444441E-2</v>
      </c>
      <c r="U32" s="8">
        <f>COUNTIFS(Events[Event],"Performance",Events[Section],S32)</f>
        <v>0</v>
      </c>
    </row>
    <row r="33" spans="19:21" x14ac:dyDescent="0.3">
      <c r="S33" s="8" t="s">
        <v>27</v>
      </c>
      <c r="T33" s="41">
        <f>SUMIF(Events[Section],S33,Events[Duration])</f>
        <v>0</v>
      </c>
      <c r="U33" s="8">
        <f>COUNTIFS(Events[Event],"Performance",Events[Section],S33)</f>
        <v>0</v>
      </c>
    </row>
    <row r="34" spans="19:21" x14ac:dyDescent="0.3">
      <c r="S34" s="8" t="s">
        <v>29</v>
      </c>
      <c r="T34" s="41">
        <f>SUMIF(Events[Section],S34,Events[Duration])</f>
        <v>0</v>
      </c>
      <c r="U34" s="8">
        <f>COUNTIFS(Events[Event],"Performance",Events[Section],S34)</f>
        <v>0</v>
      </c>
    </row>
    <row r="35" spans="19:21" x14ac:dyDescent="0.3">
      <c r="S35" s="8" t="s">
        <v>28</v>
      </c>
      <c r="T35" s="41">
        <f>SUMIF(Events[Section],S35,Events[Duration])</f>
        <v>0</v>
      </c>
      <c r="U35" s="8">
        <f>COUNTIFS(Events[Event],"Performance",Events[Section],S35)</f>
        <v>0</v>
      </c>
    </row>
    <row r="36" spans="19:21" x14ac:dyDescent="0.3">
      <c r="S36" s="8" t="s">
        <v>30</v>
      </c>
      <c r="T36" s="37">
        <f>SUM(T31:T35)</f>
        <v>0.11944444444444444</v>
      </c>
      <c r="U36" s="8">
        <f>SUM(U31:U35)</f>
        <v>12</v>
      </c>
    </row>
    <row r="37" spans="19:21" x14ac:dyDescent="0.3">
      <c r="S37" s="8" t="s">
        <v>31</v>
      </c>
      <c r="T37" s="37">
        <f>T38-T36</f>
        <v>0</v>
      </c>
    </row>
    <row r="38" spans="19:21" x14ac:dyDescent="0.3">
      <c r="S38" s="8" t="s">
        <v>32</v>
      </c>
      <c r="T38" s="37">
        <f>SUM(Events[Duration])</f>
        <v>0.11944444444444445</v>
      </c>
    </row>
    <row r="39" spans="19:21" x14ac:dyDescent="0.3">
      <c r="S39" s="8"/>
      <c r="T39" s="6"/>
    </row>
    <row r="40" spans="19:21" x14ac:dyDescent="0.3">
      <c r="S40" s="8"/>
      <c r="T40" s="6"/>
    </row>
    <row r="41" spans="19:21" x14ac:dyDescent="0.3">
      <c r="S41" s="8"/>
      <c r="T41" s="6"/>
    </row>
    <row r="42" spans="19:21" x14ac:dyDescent="0.3">
      <c r="S42" s="8"/>
      <c r="T42" s="6"/>
    </row>
    <row r="43" spans="19:21" x14ac:dyDescent="0.3">
      <c r="S43" s="8"/>
      <c r="T43" s="6"/>
    </row>
    <row r="44" spans="19:21" x14ac:dyDescent="0.3">
      <c r="S44" s="8"/>
      <c r="T44" s="6"/>
    </row>
    <row r="45" spans="19:21" x14ac:dyDescent="0.3">
      <c r="S45" s="8"/>
      <c r="T45" s="6"/>
    </row>
    <row r="46" spans="19:21" x14ac:dyDescent="0.3">
      <c r="S46" s="8"/>
      <c r="T46" s="6"/>
    </row>
    <row r="47" spans="19:21" x14ac:dyDescent="0.3">
      <c r="S47" s="8"/>
      <c r="T47" s="6"/>
    </row>
    <row r="48" spans="19:21" x14ac:dyDescent="0.3">
      <c r="S48" s="8"/>
      <c r="T48" s="6"/>
    </row>
    <row r="49" spans="19:20" x14ac:dyDescent="0.3">
      <c r="S49" s="8"/>
      <c r="T49" s="6"/>
    </row>
    <row r="50" spans="19:20" x14ac:dyDescent="0.3">
      <c r="S50" s="8"/>
      <c r="T50" s="6"/>
    </row>
  </sheetData>
  <mergeCells count="3">
    <mergeCell ref="H5:I5"/>
    <mergeCell ref="K5:L5"/>
    <mergeCell ref="M5:N5"/>
  </mergeCells>
  <printOptions horizontalCentered="1"/>
  <pageMargins left="0.7" right="0.7" top="0.75" bottom="0.75" header="0.3" footer="0.3"/>
  <pageSetup scale="71"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15</vt:i4>
      </vt:variant>
    </vt:vector>
  </HeadingPairs>
  <TitlesOfParts>
    <vt:vector size="16" baseType="lpstr">
      <vt:lpstr>Events</vt:lpstr>
      <vt:lpstr>Announcements</vt:lpstr>
      <vt:lpstr>Award</vt:lpstr>
      <vt:lpstr>contestant_onstage</vt:lpstr>
      <vt:lpstr>emcee_intro</vt:lpstr>
      <vt:lpstr>In_Photo_Room</vt:lpstr>
      <vt:lpstr>In_Warmup_Room</vt:lpstr>
      <vt:lpstr>MT_onstage</vt:lpstr>
      <vt:lpstr>new_crown</vt:lpstr>
      <vt:lpstr>Pattern_Duration</vt:lpstr>
      <vt:lpstr>Pattern_Start</vt:lpstr>
      <vt:lpstr>perm_crown</vt:lpstr>
      <vt:lpstr>Events!Print_Area</vt:lpstr>
      <vt:lpstr>Start</vt:lpstr>
      <vt:lpstr>Walk_to_stage</vt:lpstr>
      <vt:lpstr>Walk_to_warm_up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Palus</dc:creator>
  <cp:lastModifiedBy>Allison Thompson</cp:lastModifiedBy>
  <cp:lastPrinted>2025-10-26T19:00:00Z</cp:lastPrinted>
  <dcterms:created xsi:type="dcterms:W3CDTF">2025-04-29T01:19:19Z</dcterms:created>
  <dcterms:modified xsi:type="dcterms:W3CDTF">2025-11-08T02:47:46Z</dcterms:modified>
</cp:coreProperties>
</file>